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3870" tabRatio="695" activeTab="2"/>
  </bookViews>
  <sheets>
    <sheet name="plla S-Inc INGRESOS" sheetId="1" r:id="rId1"/>
    <sheet name="plla S-Inc DESCUENTOS" sheetId="2" r:id="rId2"/>
    <sheet name="plla S-Inc IMPOSITIVA" sheetId="3" r:id="rId3"/>
    <sheet name="Bono de Anti.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Fill" hidden="1">#REF!</definedName>
    <definedName name="_Key1" hidden="1">#REF!</definedName>
    <definedName name="_Key2" hidden="1">#REF!</definedName>
    <definedName name="_Sort" hidden="1">#REF!</definedName>
    <definedName name="a">#REF!</definedName>
    <definedName name="afiliacion">'[2]Valores'!$E$2:$E$5</definedName>
    <definedName name="Aport_pers">'[3]Valores'!$E$2:$E$6</definedName>
    <definedName name="area">'[4]Valores'!$B$2:$B$10</definedName>
    <definedName name="área">'[2]Valores'!$H$2:$H$10</definedName>
    <definedName name="CCOSTO">'[5]Datos'!$L$2:$L$44</definedName>
    <definedName name="centro_costo">'[2]Valores'!$F$2:$F$130</definedName>
    <definedName name="centro_de_costo">'[6]Valores'!$C$2:$C$118</definedName>
    <definedName name="centros_de_costo">'[7]Listados'!$D$2:$D$126</definedName>
    <definedName name="desvinculacion">'[2]Valores'!$N$2:$N$6</definedName>
    <definedName name="dias">'[8]Valores'!#REF!</definedName>
    <definedName name="educación">'[8]Valores'!#REF!</definedName>
    <definedName name="est_civ">'[2]Valores'!$D$2:$D$6</definedName>
    <definedName name="estado">'[8]Valores'!#REF!</definedName>
    <definedName name="familiar">'[8]Valores'!#REF!</definedName>
    <definedName name="frecuencia">'[8]Valores'!#REF!</definedName>
    <definedName name="mod">'[9]Valores'!$A$2</definedName>
    <definedName name="mod_contra">'[4]Valores'!$F$2:$F$3</definedName>
    <definedName name="mot_contra">'[2]Valores'!$L$2:$L$4</definedName>
    <definedName name="nivel_obr">'[3]Valores'!$D$2:$D$6</definedName>
    <definedName name="origen">'[8]Valores'!#REF!</definedName>
    <definedName name="pago">'[8]Valores'!#REF!</definedName>
    <definedName name="region">'[4]Valores'!$A$2:$A$14</definedName>
    <definedName name="regional">'[4]Valores'!#REF!</definedName>
    <definedName name="salario">'[2]Valores'!$J$2:$J$3</definedName>
    <definedName name="sexo">'[2]Valores'!$C$2:$C$3</definedName>
    <definedName name="sit_apro">'[4]Valores'!$H$2:$H$3</definedName>
    <definedName name="subarea">'[4]Valores'!#REF!</definedName>
    <definedName name="subárea">'[4]Valores'!$C$2:$C$40</definedName>
    <definedName name="TIPO">'[5]Datos'!$E$2:$E$4</definedName>
    <definedName name="tipo_emp">'[2]Valores'!$G$2:$G$5</definedName>
    <definedName name="tipo_empleado">'[4]Valores'!$G$2:$G$6</definedName>
    <definedName name="tipo_pago">'[2]Valores'!$K$2:$K$5</definedName>
    <definedName name="tipo_trans">'[2]Valores'!$M$2:$M$3</definedName>
    <definedName name="_xlnm.Print_Titles" localSheetId="1">'plla S-Inc DESCUENTOS'!$1:$8</definedName>
    <definedName name="_xlnm.Print_Titles" localSheetId="2">'plla S-Inc IMPOSITIVA'!$1:$8</definedName>
    <definedName name="_xlnm.Print_Titles" localSheetId="0">'plla S-Inc INGRESOS'!$1:$8</definedName>
  </definedNames>
  <calcPr fullCalcOnLoad="1"/>
</workbook>
</file>

<file path=xl/sharedStrings.xml><?xml version="1.0" encoding="utf-8"?>
<sst xmlns="http://schemas.openxmlformats.org/spreadsheetml/2006/main" count="287" uniqueCount="174">
  <si>
    <t>Nro.</t>
  </si>
  <si>
    <t>PATERNO</t>
  </si>
  <si>
    <t>MATERNO</t>
  </si>
  <si>
    <t>NOMBRES</t>
  </si>
  <si>
    <t>CARGO</t>
  </si>
  <si>
    <t xml:space="preserve">CEDULA </t>
  </si>
  <si>
    <t>IDENTIDAD</t>
  </si>
  <si>
    <t>SEGURO</t>
  </si>
  <si>
    <t>NIVEL</t>
  </si>
  <si>
    <t>HABER</t>
  </si>
  <si>
    <t>BASICO</t>
  </si>
  <si>
    <t>FECHA DE</t>
  </si>
  <si>
    <t>INGRESO</t>
  </si>
  <si>
    <t>PROCESO</t>
  </si>
  <si>
    <t>TOTAL</t>
  </si>
  <si>
    <t>DIAS</t>
  </si>
  <si>
    <t>AÑOS</t>
  </si>
  <si>
    <t>PERCIBIDO</t>
  </si>
  <si>
    <t>HORAS</t>
  </si>
  <si>
    <t>EXTRAS</t>
  </si>
  <si>
    <t>HABERES</t>
  </si>
  <si>
    <t>DEVOLUCION</t>
  </si>
  <si>
    <t>SANCION</t>
  </si>
  <si>
    <t xml:space="preserve">TOTAL </t>
  </si>
  <si>
    <t>GANADO</t>
  </si>
  <si>
    <t>PERSONAL</t>
  </si>
  <si>
    <t>A.F.P.</t>
  </si>
  <si>
    <t>F.B.</t>
  </si>
  <si>
    <t>RET</t>
  </si>
  <si>
    <t>JUD</t>
  </si>
  <si>
    <t>DESCUENTOS</t>
  </si>
  <si>
    <t>LIQUIDO</t>
  </si>
  <si>
    <t>PAGABLE</t>
  </si>
  <si>
    <t>BONO</t>
  </si>
  <si>
    <t>FRONTERA</t>
  </si>
  <si>
    <t>PREVISION</t>
  </si>
  <si>
    <t>PLANILLA DE HABERES</t>
  </si>
  <si>
    <t>RC - IVA</t>
  </si>
  <si>
    <t>Exp</t>
  </si>
  <si>
    <t>L.P.</t>
  </si>
  <si>
    <t>FECHA</t>
  </si>
  <si>
    <t>NACIMI</t>
  </si>
  <si>
    <t xml:space="preserve">SUELDO </t>
  </si>
  <si>
    <t>DIF.SUJ.</t>
  </si>
  <si>
    <t>IMPTO.</t>
  </si>
  <si>
    <t>FACTURAS</t>
  </si>
  <si>
    <t xml:space="preserve">  13%</t>
  </si>
  <si>
    <t>SAL.FAV.</t>
  </si>
  <si>
    <t>SALD. FAV</t>
  </si>
  <si>
    <t>MANT.</t>
  </si>
  <si>
    <t>SUB</t>
  </si>
  <si>
    <t>SAL.TOT.</t>
  </si>
  <si>
    <t>SALDO</t>
  </si>
  <si>
    <t>LIQUID.</t>
  </si>
  <si>
    <t>SAL.FAV.DEP.</t>
  </si>
  <si>
    <t>NETO</t>
  </si>
  <si>
    <t>R</t>
  </si>
  <si>
    <t>IVA.COM.</t>
  </si>
  <si>
    <t>FISCO</t>
  </si>
  <si>
    <t>DEPEND.</t>
  </si>
  <si>
    <t>VALOR</t>
  </si>
  <si>
    <t>FAV.DEP.</t>
  </si>
  <si>
    <t>UTILIZADO</t>
  </si>
  <si>
    <t>RETENC.</t>
  </si>
  <si>
    <t>MES SIGTE.</t>
  </si>
  <si>
    <t>UFV DIA INIC</t>
  </si>
  <si>
    <t>UFV DIA FIN</t>
  </si>
  <si>
    <t>ANTIG.</t>
  </si>
  <si>
    <t>TRAB</t>
  </si>
  <si>
    <t>DOMIN</t>
  </si>
  <si>
    <t>MES</t>
  </si>
  <si>
    <t>NRO HRS</t>
  </si>
  <si>
    <t>DOMINICAL</t>
  </si>
  <si>
    <t>SSOCP</t>
  </si>
  <si>
    <t>AFP</t>
  </si>
  <si>
    <t>SALAR</t>
  </si>
  <si>
    <t>S.M.N.</t>
  </si>
  <si>
    <t>FECHA PROC.</t>
  </si>
  <si>
    <t>DIAS LABORA</t>
  </si>
  <si>
    <t>DOMIN DE MES</t>
  </si>
  <si>
    <t xml:space="preserve">BONO DE </t>
  </si>
  <si>
    <t>PRODUCCIÓN</t>
  </si>
  <si>
    <t>IMPOSITIVO RC - IVA</t>
  </si>
  <si>
    <t>2 S.M.N.</t>
  </si>
  <si>
    <t>MES/ANT.</t>
  </si>
  <si>
    <t>PRO VIV</t>
  </si>
  <si>
    <t>BN</t>
  </si>
  <si>
    <t>*</t>
  </si>
  <si>
    <t>SEGURO AFP, (1) AFP PREVISION, (2) AFP FUTURO</t>
  </si>
  <si>
    <t>A</t>
  </si>
  <si>
    <t>B</t>
  </si>
  <si>
    <t>D</t>
  </si>
  <si>
    <t>E</t>
  </si>
  <si>
    <t>F</t>
  </si>
  <si>
    <t>G</t>
  </si>
  <si>
    <t>Cocinera</t>
  </si>
  <si>
    <t xml:space="preserve">Sereno </t>
  </si>
  <si>
    <t>Chofer</t>
  </si>
  <si>
    <t xml:space="preserve">C 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</si>
  <si>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</si>
  <si>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</si>
  <si>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</si>
  <si>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</si>
  <si>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</si>
  <si>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</si>
  <si>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</si>
  <si>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</si>
  <si>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</si>
  <si>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</si>
  <si>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S</t>
  </si>
  <si>
    <t>T</t>
  </si>
  <si>
    <t>U</t>
  </si>
  <si>
    <t>A1</t>
  </si>
  <si>
    <t>B1</t>
  </si>
  <si>
    <t>C1</t>
  </si>
  <si>
    <t>C2</t>
  </si>
  <si>
    <t>D1</t>
  </si>
  <si>
    <t>E1</t>
  </si>
  <si>
    <t>F1</t>
  </si>
  <si>
    <t>G1</t>
  </si>
  <si>
    <t>H1</t>
  </si>
  <si>
    <t>APORTE PATRONAL</t>
  </si>
  <si>
    <t>FON. SOL.</t>
  </si>
  <si>
    <t>APORTE LABORAL</t>
  </si>
  <si>
    <t>CTA PERS.</t>
  </si>
  <si>
    <t>RIES.COM.</t>
  </si>
  <si>
    <t>RIES.PROF</t>
  </si>
  <si>
    <t>COM.GP.</t>
  </si>
  <si>
    <t>A2</t>
  </si>
  <si>
    <t>B2</t>
  </si>
  <si>
    <t>D2</t>
  </si>
  <si>
    <t>E2</t>
  </si>
  <si>
    <t>F2</t>
  </si>
  <si>
    <t>G2</t>
  </si>
  <si>
    <t>H2</t>
  </si>
  <si>
    <t>I2</t>
  </si>
  <si>
    <t>J2</t>
  </si>
  <si>
    <t>K2</t>
  </si>
  <si>
    <t>L2</t>
  </si>
  <si>
    <t>M2</t>
  </si>
  <si>
    <t>N2</t>
  </si>
  <si>
    <t>O2</t>
  </si>
  <si>
    <t>A3</t>
  </si>
  <si>
    <t>J3</t>
  </si>
  <si>
    <t>I3</t>
  </si>
  <si>
    <t>B3</t>
  </si>
  <si>
    <t>C3</t>
  </si>
  <si>
    <t>D3</t>
  </si>
  <si>
    <t>E3</t>
  </si>
  <si>
    <t>F3</t>
  </si>
  <si>
    <t>G3</t>
  </si>
  <si>
    <t>H3</t>
  </si>
  <si>
    <t>PATRO</t>
  </si>
  <si>
    <t>LABOR</t>
  </si>
  <si>
    <t>INGRESOS</t>
  </si>
  <si>
    <t>Gerente de Obra</t>
  </si>
  <si>
    <t>Responsable Administrativo</t>
  </si>
  <si>
    <t>Supervisor de Obra</t>
  </si>
  <si>
    <t>Jefe de Recursos Humanos</t>
  </si>
  <si>
    <t>Capataz</t>
  </si>
  <si>
    <t>Encargadro de Cuadrilla</t>
  </si>
  <si>
    <t>Tecnico I</t>
  </si>
  <si>
    <t>Tecnico II</t>
  </si>
  <si>
    <t>Ayudante</t>
  </si>
  <si>
    <t>PROEXCELENCIA S.R.L.</t>
  </si>
  <si>
    <t>SANTA CRUZ - BOLIVIA</t>
  </si>
  <si>
    <t>CALCULO DEL BONO DE ANTIGÜEDAD</t>
  </si>
  <si>
    <t>SALARIO MINIMO NACIONAL (SMN1)</t>
  </si>
  <si>
    <t>SALARIO MINIMO NACIONAL (SMN2)</t>
  </si>
  <si>
    <t>ANTIGÜEDAD EN AÑOS</t>
  </si>
  <si>
    <t>PORCENTAJE</t>
  </si>
  <si>
    <t>BONO DE ANTIGÜEDAD</t>
  </si>
  <si>
    <t>DIFERENCIA</t>
  </si>
  <si>
    <t>MAS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</si>
</sst>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0_)"/>
    <numFmt numFmtId="169" formatCode="d\-mmm\-yy"/>
    <numFmt numFmtId="170" formatCode="#,##0.00;[Red]#,##0.00"/>
    <numFmt numFmtId="171" formatCode="0.0%"/>
    <numFmt numFmtId="172" formatCode="_ [$€-2]\ * #,##0.00_ ;_ [$€-2]\ * \-#,##0.00_ ;_ [$€-2]\ * &quot;-&quot;??_ 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ck"/>
      <bottom style="thin"/>
    </border>
    <border>
      <left style="thin"/>
      <right style="thin"/>
      <top style="medium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2" fillId="17" borderId="0" applyNumberFormat="0" applyBorder="0" applyAlignment="0" applyProtection="0"/>
    <xf numFmtId="0" fontId="16" fillId="18" borderId="1" applyNumberFormat="0" applyAlignment="0" applyProtection="0"/>
    <xf numFmtId="0" fontId="33" fillId="19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23" borderId="0" applyNumberFormat="0" applyBorder="0" applyAlignment="0" applyProtection="0"/>
    <xf numFmtId="0" fontId="34" fillId="24" borderId="1" applyNumberFormat="0" applyAlignment="0" applyProtection="0"/>
    <xf numFmtId="17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5" borderId="0" applyNumberFormat="0" applyBorder="0" applyAlignment="0" applyProtection="0"/>
    <xf numFmtId="0" fontId="12" fillId="0" borderId="0">
      <alignment/>
      <protection/>
    </xf>
    <xf numFmtId="0" fontId="0" fillId="26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18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39" fillId="0" borderId="9" applyNumberFormat="0" applyFill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4" fontId="0" fillId="0" borderId="0" xfId="0" applyNumberFormat="1" applyAlignment="1">
      <alignment/>
    </xf>
    <xf numFmtId="4" fontId="0" fillId="0" borderId="0" xfId="0" applyNumberFormat="1" applyAlignment="1" applyProtection="1">
      <alignment/>
      <protection/>
    </xf>
    <xf numFmtId="168" fontId="0" fillId="0" borderId="0" xfId="0" applyNumberFormat="1" applyAlignment="1" applyProtection="1">
      <alignment horizontal="left"/>
      <protection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37" fontId="0" fillId="0" borderId="0" xfId="0" applyNumberFormat="1" applyAlignment="1" applyProtection="1">
      <alignment horizontal="left"/>
      <protection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 applyProtection="1">
      <alignment/>
      <protection/>
    </xf>
    <xf numFmtId="4" fontId="0" fillId="0" borderId="0" xfId="0" applyNumberFormat="1" applyFont="1" applyAlignment="1" applyProtection="1">
      <alignment/>
      <protection locked="0"/>
    </xf>
    <xf numFmtId="4" fontId="0" fillId="0" borderId="0" xfId="0" applyNumberFormat="1" applyAlignment="1" applyProtection="1">
      <alignment horizontal="right"/>
      <protection/>
    </xf>
    <xf numFmtId="168" fontId="0" fillId="0" borderId="0" xfId="0" applyNumberFormat="1" applyBorder="1" applyAlignment="1" applyProtection="1">
      <alignment/>
      <protection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 horizontal="right"/>
      <protection/>
    </xf>
    <xf numFmtId="169" fontId="0" fillId="0" borderId="0" xfId="0" applyNumberFormat="1" applyAlignment="1">
      <alignment/>
    </xf>
    <xf numFmtId="169" fontId="0" fillId="0" borderId="0" xfId="0" applyNumberFormat="1" applyAlignment="1" applyProtection="1">
      <alignment/>
      <protection/>
    </xf>
    <xf numFmtId="169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15" fontId="0" fillId="0" borderId="0" xfId="0" applyNumberFormat="1" applyBorder="1" applyAlignment="1" applyProtection="1">
      <alignment/>
      <protection/>
    </xf>
    <xf numFmtId="0" fontId="0" fillId="0" borderId="0" xfId="0" applyFill="1" applyAlignment="1">
      <alignment/>
    </xf>
    <xf numFmtId="168" fontId="8" fillId="0" borderId="0" xfId="0" applyNumberFormat="1" applyFont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168" fontId="8" fillId="0" borderId="0" xfId="0" applyNumberFormat="1" applyFont="1" applyBorder="1" applyAlignment="1" applyProtection="1">
      <alignment/>
      <protection/>
    </xf>
    <xf numFmtId="4" fontId="0" fillId="0" borderId="0" xfId="0" applyNumberFormat="1" applyBorder="1" applyAlignment="1">
      <alignment horizontal="right"/>
    </xf>
    <xf numFmtId="169" fontId="0" fillId="0" borderId="0" xfId="0" applyNumberFormat="1" applyBorder="1" applyAlignment="1">
      <alignment/>
    </xf>
    <xf numFmtId="4" fontId="0" fillId="0" borderId="0" xfId="0" applyNumberFormat="1" applyFont="1" applyBorder="1" applyAlignment="1" applyProtection="1">
      <alignment/>
      <protection/>
    </xf>
    <xf numFmtId="4" fontId="7" fillId="0" borderId="0" xfId="0" applyNumberFormat="1" applyFont="1" applyBorder="1" applyAlignment="1" applyProtection="1">
      <alignment/>
      <protection/>
    </xf>
    <xf numFmtId="37" fontId="8" fillId="0" borderId="0" xfId="0" applyNumberFormat="1" applyFont="1" applyBorder="1" applyAlignment="1" applyProtection="1">
      <alignment/>
      <protection/>
    </xf>
    <xf numFmtId="4" fontId="0" fillId="0" borderId="0" xfId="0" applyNumberFormat="1" applyFont="1" applyBorder="1" applyAlignment="1">
      <alignment/>
    </xf>
    <xf numFmtId="168" fontId="9" fillId="0" borderId="0" xfId="0" applyNumberFormat="1" applyFont="1" applyBorder="1" applyAlignment="1" applyProtection="1">
      <alignment/>
      <protection/>
    </xf>
    <xf numFmtId="0" fontId="0" fillId="27" borderId="0" xfId="0" applyFill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0" fillId="27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Border="1" applyAlignment="1" applyProtection="1">
      <alignment horizontal="center"/>
      <protection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27" borderId="11" xfId="0" applyFont="1" applyFill="1" applyBorder="1" applyAlignment="1">
      <alignment horizontal="center"/>
    </xf>
    <xf numFmtId="9" fontId="10" fillId="0" borderId="11" xfId="0" applyNumberFormat="1" applyFont="1" applyFill="1" applyBorder="1" applyAlignment="1">
      <alignment horizontal="center"/>
    </xf>
    <xf numFmtId="10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11" fillId="0" borderId="0" xfId="0" applyFont="1" applyAlignment="1">
      <alignment/>
    </xf>
    <xf numFmtId="14" fontId="1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0" fillId="0" borderId="10" xfId="0" applyFont="1" applyFill="1" applyBorder="1" applyAlignment="1">
      <alignment/>
    </xf>
    <xf numFmtId="4" fontId="0" fillId="0" borderId="12" xfId="0" applyNumberFormat="1" applyBorder="1" applyAlignment="1">
      <alignment/>
    </xf>
    <xf numFmtId="4" fontId="0" fillId="27" borderId="12" xfId="0" applyNumberFormat="1" applyFill="1" applyBorder="1" applyAlignment="1">
      <alignment/>
    </xf>
    <xf numFmtId="4" fontId="0" fillId="0" borderId="12" xfId="0" applyNumberFormat="1" applyFont="1" applyFill="1" applyBorder="1" applyAlignment="1" applyProtection="1">
      <alignment/>
      <protection locked="0"/>
    </xf>
    <xf numFmtId="4" fontId="0" fillId="27" borderId="13" xfId="0" applyNumberFormat="1" applyFill="1" applyBorder="1" applyAlignment="1">
      <alignment/>
    </xf>
    <xf numFmtId="4" fontId="0" fillId="0" borderId="13" xfId="0" applyNumberFormat="1" applyFont="1" applyFill="1" applyBorder="1" applyAlignment="1" applyProtection="1">
      <alignment/>
      <protection locked="0"/>
    </xf>
    <xf numFmtId="4" fontId="0" fillId="0" borderId="12" xfId="0" applyNumberFormat="1" applyFont="1" applyBorder="1" applyAlignment="1" applyProtection="1">
      <alignment/>
      <protection/>
    </xf>
    <xf numFmtId="170" fontId="0" fillId="0" borderId="12" xfId="0" applyNumberFormat="1" applyFont="1" applyBorder="1" applyAlignment="1" applyProtection="1">
      <alignment/>
      <protection locked="0"/>
    </xf>
    <xf numFmtId="171" fontId="10" fillId="0" borderId="11" xfId="0" applyNumberFormat="1" applyFont="1" applyFill="1" applyBorder="1" applyAlignment="1">
      <alignment horizontal="center"/>
    </xf>
    <xf numFmtId="4" fontId="0" fillId="27" borderId="14" xfId="0" applyNumberFormat="1" applyFill="1" applyBorder="1" applyAlignment="1">
      <alignment/>
    </xf>
    <xf numFmtId="4" fontId="0" fillId="0" borderId="14" xfId="0" applyNumberFormat="1" applyFill="1" applyBorder="1" applyAlignment="1" applyProtection="1">
      <alignment/>
      <protection locked="0"/>
    </xf>
    <xf numFmtId="4" fontId="0" fillId="0" borderId="14" xfId="0" applyNumberFormat="1" applyFont="1" applyBorder="1" applyAlignment="1" applyProtection="1">
      <alignment/>
      <protection/>
    </xf>
    <xf numFmtId="170" fontId="0" fillId="0" borderId="14" xfId="0" applyNumberFormat="1" applyFont="1" applyBorder="1" applyAlignment="1" applyProtection="1">
      <alignment/>
      <protection locked="0"/>
    </xf>
    <xf numFmtId="4" fontId="0" fillId="0" borderId="14" xfId="0" applyNumberFormat="1" applyBorder="1" applyAlignment="1">
      <alignment/>
    </xf>
    <xf numFmtId="4" fontId="0" fillId="18" borderId="12" xfId="0" applyNumberFormat="1" applyFont="1" applyFill="1" applyBorder="1" applyAlignment="1" applyProtection="1">
      <alignment/>
      <protection/>
    </xf>
    <xf numFmtId="170" fontId="0" fillId="18" borderId="12" xfId="0" applyNumberFormat="1" applyFont="1" applyFill="1" applyBorder="1" applyAlignment="1" applyProtection="1">
      <alignment/>
      <protection locked="0"/>
    </xf>
    <xf numFmtId="4" fontId="0" fillId="18" borderId="12" xfId="0" applyNumberFormat="1" applyFill="1" applyBorder="1" applyAlignment="1">
      <alignment/>
    </xf>
    <xf numFmtId="4" fontId="0" fillId="18" borderId="13" xfId="0" applyNumberFormat="1" applyFont="1" applyFill="1" applyBorder="1" applyAlignment="1" applyProtection="1">
      <alignment/>
      <protection/>
    </xf>
    <xf numFmtId="170" fontId="0" fillId="18" borderId="13" xfId="0" applyNumberFormat="1" applyFont="1" applyFill="1" applyBorder="1" applyAlignment="1" applyProtection="1">
      <alignment/>
      <protection locked="0"/>
    </xf>
    <xf numFmtId="4" fontId="0" fillId="18" borderId="13" xfId="0" applyNumberFormat="1" applyFill="1" applyBorder="1" applyAlignment="1">
      <alignment/>
    </xf>
    <xf numFmtId="4" fontId="0" fillId="27" borderId="15" xfId="0" applyNumberFormat="1" applyFont="1" applyFill="1" applyBorder="1" applyAlignment="1" applyProtection="1">
      <alignment/>
      <protection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28" borderId="0" xfId="0" applyFont="1" applyFill="1" applyBorder="1" applyAlignment="1">
      <alignment horizontal="center"/>
    </xf>
    <xf numFmtId="0" fontId="10" fillId="28" borderId="10" xfId="0" applyFont="1" applyFill="1" applyBorder="1" applyAlignment="1">
      <alignment horizontal="center"/>
    </xf>
    <xf numFmtId="0" fontId="10" fillId="28" borderId="11" xfId="0" applyFont="1" applyFill="1" applyBorder="1" applyAlignment="1">
      <alignment horizontal="center"/>
    </xf>
    <xf numFmtId="166" fontId="10" fillId="28" borderId="11" xfId="51" applyFont="1" applyFill="1" applyBorder="1" applyAlignment="1">
      <alignment horizontal="center"/>
    </xf>
    <xf numFmtId="0" fontId="0" fillId="28" borderId="14" xfId="0" applyFill="1" applyBorder="1" applyAlignment="1">
      <alignment/>
    </xf>
    <xf numFmtId="0" fontId="10" fillId="28" borderId="14" xfId="0" applyFont="1" applyFill="1" applyBorder="1" applyAlignment="1">
      <alignment/>
    </xf>
    <xf numFmtId="14" fontId="0" fillId="28" borderId="14" xfId="0" applyNumberFormat="1" applyFill="1" applyBorder="1" applyAlignment="1">
      <alignment/>
    </xf>
    <xf numFmtId="4" fontId="0" fillId="28" borderId="14" xfId="0" applyNumberFormat="1" applyFill="1" applyBorder="1" applyAlignment="1" applyProtection="1">
      <alignment/>
      <protection/>
    </xf>
    <xf numFmtId="169" fontId="0" fillId="28" borderId="14" xfId="0" applyNumberFormat="1" applyFill="1" applyBorder="1" applyAlignment="1">
      <alignment/>
    </xf>
    <xf numFmtId="169" fontId="0" fillId="28" borderId="14" xfId="0" applyNumberFormat="1" applyFill="1" applyBorder="1" applyAlignment="1" applyProtection="1">
      <alignment/>
      <protection/>
    </xf>
    <xf numFmtId="37" fontId="0" fillId="28" borderId="14" xfId="0" applyNumberFormat="1" applyFill="1" applyBorder="1" applyAlignment="1" applyProtection="1">
      <alignment/>
      <protection/>
    </xf>
    <xf numFmtId="168" fontId="0" fillId="28" borderId="14" xfId="0" applyNumberFormat="1" applyFill="1" applyBorder="1" applyAlignment="1" applyProtection="1">
      <alignment/>
      <protection/>
    </xf>
    <xf numFmtId="4" fontId="0" fillId="28" borderId="14" xfId="0" applyNumberFormat="1" applyFill="1" applyBorder="1" applyAlignment="1">
      <alignment/>
    </xf>
    <xf numFmtId="4" fontId="0" fillId="28" borderId="14" xfId="0" applyNumberFormat="1" applyFont="1" applyFill="1" applyBorder="1" applyAlignment="1">
      <alignment/>
    </xf>
    <xf numFmtId="4" fontId="0" fillId="28" borderId="14" xfId="0" applyNumberFormat="1" applyFill="1" applyBorder="1" applyAlignment="1" applyProtection="1" quotePrefix="1">
      <alignment/>
      <protection locked="0"/>
    </xf>
    <xf numFmtId="0" fontId="0" fillId="28" borderId="12" xfId="0" applyFill="1" applyBorder="1" applyAlignment="1">
      <alignment/>
    </xf>
    <xf numFmtId="0" fontId="10" fillId="28" borderId="12" xfId="0" applyFont="1" applyFill="1" applyBorder="1" applyAlignment="1">
      <alignment/>
    </xf>
    <xf numFmtId="14" fontId="0" fillId="28" borderId="12" xfId="0" applyNumberFormat="1" applyFill="1" applyBorder="1" applyAlignment="1">
      <alignment/>
    </xf>
    <xf numFmtId="4" fontId="0" fillId="28" borderId="12" xfId="0" applyNumberFormat="1" applyFill="1" applyBorder="1" applyAlignment="1" applyProtection="1">
      <alignment/>
      <protection/>
    </xf>
    <xf numFmtId="169" fontId="0" fillId="28" borderId="12" xfId="0" applyNumberFormat="1" applyFill="1" applyBorder="1" applyAlignment="1">
      <alignment/>
    </xf>
    <xf numFmtId="169" fontId="0" fillId="28" borderId="12" xfId="0" applyNumberFormat="1" applyFill="1" applyBorder="1" applyAlignment="1" applyProtection="1">
      <alignment/>
      <protection/>
    </xf>
    <xf numFmtId="37" fontId="0" fillId="28" borderId="12" xfId="0" applyNumberFormat="1" applyFill="1" applyBorder="1" applyAlignment="1" applyProtection="1">
      <alignment/>
      <protection/>
    </xf>
    <xf numFmtId="168" fontId="0" fillId="28" borderId="12" xfId="0" applyNumberFormat="1" applyFill="1" applyBorder="1" applyAlignment="1" applyProtection="1">
      <alignment/>
      <protection/>
    </xf>
    <xf numFmtId="4" fontId="0" fillId="28" borderId="12" xfId="0" applyNumberFormat="1" applyFill="1" applyBorder="1" applyAlignment="1">
      <alignment/>
    </xf>
    <xf numFmtId="4" fontId="0" fillId="28" borderId="12" xfId="0" applyNumberFormat="1" applyFont="1" applyFill="1" applyBorder="1" applyAlignment="1">
      <alignment/>
    </xf>
    <xf numFmtId="4" fontId="0" fillId="28" borderId="12" xfId="0" applyNumberFormat="1" applyFont="1" applyFill="1" applyBorder="1" applyAlignment="1" applyProtection="1">
      <alignment/>
      <protection locked="0"/>
    </xf>
    <xf numFmtId="0" fontId="0" fillId="28" borderId="13" xfId="0" applyFill="1" applyBorder="1" applyAlignment="1">
      <alignment/>
    </xf>
    <xf numFmtId="0" fontId="10" fillId="28" borderId="13" xfId="0" applyFont="1" applyFill="1" applyBorder="1" applyAlignment="1">
      <alignment/>
    </xf>
    <xf numFmtId="14" fontId="0" fillId="28" borderId="13" xfId="0" applyNumberFormat="1" applyFill="1" applyBorder="1" applyAlignment="1">
      <alignment/>
    </xf>
    <xf numFmtId="4" fontId="0" fillId="28" borderId="13" xfId="0" applyNumberFormat="1" applyFill="1" applyBorder="1" applyAlignment="1" applyProtection="1">
      <alignment/>
      <protection/>
    </xf>
    <xf numFmtId="169" fontId="0" fillId="28" borderId="13" xfId="0" applyNumberFormat="1" applyFill="1" applyBorder="1" applyAlignment="1">
      <alignment/>
    </xf>
    <xf numFmtId="169" fontId="0" fillId="28" borderId="13" xfId="0" applyNumberFormat="1" applyFill="1" applyBorder="1" applyAlignment="1" applyProtection="1">
      <alignment/>
      <protection/>
    </xf>
    <xf numFmtId="37" fontId="0" fillId="28" borderId="13" xfId="0" applyNumberFormat="1" applyFill="1" applyBorder="1" applyAlignment="1" applyProtection="1">
      <alignment/>
      <protection/>
    </xf>
    <xf numFmtId="168" fontId="0" fillId="28" borderId="13" xfId="0" applyNumberFormat="1" applyFill="1" applyBorder="1" applyAlignment="1" applyProtection="1">
      <alignment/>
      <protection/>
    </xf>
    <xf numFmtId="4" fontId="0" fillId="28" borderId="13" xfId="0" applyNumberFormat="1" applyFill="1" applyBorder="1" applyAlignment="1">
      <alignment/>
    </xf>
    <xf numFmtId="4" fontId="0" fillId="28" borderId="13" xfId="0" applyNumberFormat="1" applyFont="1" applyFill="1" applyBorder="1" applyAlignment="1" applyProtection="1">
      <alignment/>
      <protection locked="0"/>
    </xf>
    <xf numFmtId="0" fontId="0" fillId="28" borderId="19" xfId="0" applyFill="1" applyBorder="1" applyAlignment="1">
      <alignment/>
    </xf>
    <xf numFmtId="4" fontId="0" fillId="28" borderId="15" xfId="0" applyNumberFormat="1" applyFont="1" applyFill="1" applyBorder="1" applyAlignment="1" applyProtection="1">
      <alignment/>
      <protection/>
    </xf>
    <xf numFmtId="169" fontId="0" fillId="28" borderId="15" xfId="0" applyNumberFormat="1" applyFill="1" applyBorder="1" applyAlignment="1" applyProtection="1">
      <alignment horizontal="fill"/>
      <protection/>
    </xf>
    <xf numFmtId="4" fontId="0" fillId="29" borderId="12" xfId="0" applyNumberFormat="1" applyFont="1" applyFill="1" applyBorder="1" applyAlignment="1" applyProtection="1">
      <alignment/>
      <protection/>
    </xf>
    <xf numFmtId="170" fontId="0" fillId="29" borderId="12" xfId="0" applyNumberFormat="1" applyFont="1" applyFill="1" applyBorder="1" applyAlignment="1" applyProtection="1">
      <alignment/>
      <protection locked="0"/>
    </xf>
    <xf numFmtId="4" fontId="0" fillId="29" borderId="12" xfId="0" applyNumberFormat="1" applyFill="1" applyBorder="1" applyAlignment="1">
      <alignment/>
    </xf>
    <xf numFmtId="4" fontId="0" fillId="28" borderId="14" xfId="0" applyNumberFormat="1" applyFont="1" applyFill="1" applyBorder="1" applyAlignment="1" applyProtection="1">
      <alignment/>
      <protection locked="0"/>
    </xf>
    <xf numFmtId="4" fontId="0" fillId="28" borderId="14" xfId="0" applyNumberFormat="1" applyFill="1" applyBorder="1" applyAlignment="1">
      <alignment horizontal="right"/>
    </xf>
    <xf numFmtId="4" fontId="0" fillId="28" borderId="12" xfId="0" applyNumberFormat="1" applyFill="1" applyBorder="1" applyAlignment="1">
      <alignment horizontal="right"/>
    </xf>
    <xf numFmtId="4" fontId="0" fillId="28" borderId="13" xfId="0" applyNumberFormat="1" applyFill="1" applyBorder="1" applyAlignment="1">
      <alignment horizontal="right"/>
    </xf>
    <xf numFmtId="0" fontId="0" fillId="30" borderId="12" xfId="0" applyFill="1" applyBorder="1" applyAlignment="1">
      <alignment horizontal="center" vertical="center"/>
    </xf>
    <xf numFmtId="0" fontId="0" fillId="31" borderId="12" xfId="0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9" fontId="0" fillId="0" borderId="12" xfId="57" applyFont="1" applyBorder="1" applyAlignment="1">
      <alignment horizontal="center"/>
    </xf>
    <xf numFmtId="4" fontId="0" fillId="30" borderId="12" xfId="0" applyNumberFormat="1" applyFill="1" applyBorder="1" applyAlignment="1">
      <alignment/>
    </xf>
    <xf numFmtId="4" fontId="0" fillId="31" borderId="12" xfId="0" applyNumberFormat="1" applyFill="1" applyBorder="1" applyAlignment="1">
      <alignment/>
    </xf>
    <xf numFmtId="4" fontId="0" fillId="32" borderId="12" xfId="0" applyNumberFormat="1" applyFont="1" applyFill="1" applyBorder="1" applyAlignment="1" applyProtection="1">
      <alignment/>
      <protection/>
    </xf>
    <xf numFmtId="4" fontId="0" fillId="32" borderId="13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-definido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273645"/>
      <rgbColor rgb="00F0F4FF"/>
      <rgbColor rgb="0000FFFF"/>
      <rgbColor rgb="006C0000"/>
      <rgbColor rgb="00008000"/>
      <rgbColor rgb="00000080"/>
      <rgbColor rgb="00808000"/>
      <rgbColor rgb="00800080"/>
      <rgbColor rgb="00005A58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FFE9"/>
      <rgbColor rgb="00FFF7D5"/>
      <rgbColor rgb="00FFCC99"/>
      <rgbColor rgb="003366FF"/>
      <rgbColor rgb="005B92FF"/>
      <rgbColor rgb="0099CC00"/>
      <rgbColor rgb="006486DD"/>
      <rgbColor rgb="00FFAB2F"/>
      <rgbColor rgb="00D25500"/>
      <rgbColor rgb="00666699"/>
      <rgbColor rgb="00C0C0C0"/>
      <rgbColor rgb="00003366"/>
      <rgbColor rgb="00339966"/>
      <rgbColor rgb="00F0EFF1"/>
      <rgbColor rgb="00CDDEEF"/>
      <rgbColor rgb="00C8C8C8"/>
      <rgbColor rgb="00FFAFA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%20CURVA%20Salarial%20Incremento%202018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csandoval\Mis%20documentos\Carlos%20Sandoval\Gesti&#243;n%202008\Actualizaci&#243;n%20de%20Procedimientos%20y%20Registros\Reporte%20Movimiento%20de%20Person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muneracione\Documents%20and%20Settings\csandoval\Mis%20documentos\Carlos%20Sandoval\Gesti&#243;n%202008\Incremento%20Salarial\Incremento%20Salarial%20Gesti&#243;n%202008%20(ajustado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csandoval\Mis%20documentos\Carlos%20Sandoval\Gesti&#243;n%202009\Presupuesto%20RRHH%20-%202009\Presupuesto%20Consolidado%20Recursos%20Humanos%20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Administrador\Mis%20documentos\SEBI\SOBOCE\PLANILLAS\PLANILLAS%20CONTRATOS\11.%20Febrero%202008\Cochabamba\Planilla%20-%20CBBA_Feb_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csandoval\Mis%20documentos\carlos%20sandoval\Gesti&#243;n%202007\Presupuesto%20RRHH%20-%202007\Viacha\Plantilla%20Base%20Presupesto%20de%20RRHH%20Viacha%2020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slafuente\Mis%20documentos\NOVEDADES\01.%20NOVEDADES%20LA%20PAZ-VIACHA\2008\06.%20SEPTIEMBRE%202008\06.%20Informe%20de%20Movimiento%20de%20Personal%20Sep_08%20-%20NACIONAL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csandoval\Mis%20documentos\carlos%20sandoval\Gesti&#243;n%202007\Presupuesto%20RRHH%20-%202007\Casa%20Matriz\Plantilla%20Base%20Presupesto%20de%20RRHH%20Casa%20Matriz%2020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csandoval\Mis%20documentos\carlos%20sandoval\Gesti&#243;n%202007\Incremento%20Salarial%20Gesti&#243;n%202007\Incremento%20Salarial%20Gesti&#243;n%202007%20(version%20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rva salarial 2018"/>
      <sheetName val="Curva salarial 2018 (2)"/>
      <sheetName val="Hoja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v. de Personal"/>
      <sheetName val="Valores"/>
    </sheetNames>
    <sheetDataSet>
      <sheetData sheetId="1">
        <row r="2">
          <cell r="C2" t="str">
            <v>Masculino</v>
          </cell>
          <cell r="D2" t="str">
            <v>Soltero (a)</v>
          </cell>
          <cell r="E2" t="str">
            <v>No afiliado</v>
          </cell>
          <cell r="F2" t="str">
            <v>10010402-Chancado Caliza 1</v>
          </cell>
          <cell r="G2" t="str">
            <v>Ejecutivo</v>
          </cell>
          <cell r="H2" t="str">
            <v>Administración</v>
          </cell>
          <cell r="J2" t="str">
            <v>Total Ganado</v>
          </cell>
          <cell r="K2" t="str">
            <v>Efectivo</v>
          </cell>
          <cell r="L2" t="str">
            <v>Nuevo Item Presupuestado</v>
          </cell>
          <cell r="M2" t="str">
            <v>Promoción Vertical</v>
          </cell>
          <cell r="N2" t="str">
            <v>No Ratificación</v>
          </cell>
        </row>
        <row r="3">
          <cell r="C3" t="str">
            <v>Femenino</v>
          </cell>
          <cell r="D3" t="str">
            <v>Casado (a)</v>
          </cell>
          <cell r="E3" t="str">
            <v>Previsión</v>
          </cell>
          <cell r="F3" t="str">
            <v>10010448-Chancado Caliza 2</v>
          </cell>
          <cell r="G3" t="str">
            <v>Empleado</v>
          </cell>
          <cell r="H3" t="str">
            <v>Gerencia General</v>
          </cell>
          <cell r="J3" t="str">
            <v>Jornal</v>
          </cell>
          <cell r="K3" t="str">
            <v>Cheque</v>
          </cell>
          <cell r="L3" t="str">
            <v>Nuevo Item No Presupuestado</v>
          </cell>
          <cell r="M3" t="str">
            <v>Promoción Horizontal</v>
          </cell>
          <cell r="N3" t="str">
            <v>Renuncia Voluntaria</v>
          </cell>
        </row>
        <row r="4">
          <cell r="D4" t="str">
            <v>Divorciado (a)</v>
          </cell>
          <cell r="E4" t="str">
            <v>Futuro</v>
          </cell>
          <cell r="F4" t="str">
            <v>10011005-Desmenuzamiento Arcilla 1</v>
          </cell>
          <cell r="G4" t="str">
            <v>Técnico</v>
          </cell>
          <cell r="H4" t="str">
            <v>Comercialización</v>
          </cell>
          <cell r="K4" t="str">
            <v>Transf. Bancaria</v>
          </cell>
          <cell r="L4" t="str">
            <v>Reemplazo</v>
          </cell>
          <cell r="N4" t="str">
            <v>Reestructuración administrativa</v>
          </cell>
        </row>
        <row r="5">
          <cell r="D5" t="str">
            <v>Viudo (a)</v>
          </cell>
          <cell r="F5" t="str">
            <v>10011407-Molienda Crudo 1</v>
          </cell>
          <cell r="G5" t="str">
            <v>Obrero</v>
          </cell>
          <cell r="H5" t="str">
            <v>Finanzas</v>
          </cell>
          <cell r="N5" t="str">
            <v>Retiro Forzoso</v>
          </cell>
        </row>
        <row r="6">
          <cell r="F6" t="str">
            <v>10011452-Molienda Crudo 2</v>
          </cell>
          <cell r="H6" t="str">
            <v>Operaciones</v>
          </cell>
          <cell r="N6" t="str">
            <v>Fin de Contrato o Proyecto</v>
          </cell>
        </row>
        <row r="7">
          <cell r="F7" t="str">
            <v>10011608-Horno Fls 1</v>
          </cell>
          <cell r="H7" t="str">
            <v>Presidencia</v>
          </cell>
        </row>
        <row r="8">
          <cell r="F8" t="str">
            <v>10011609-Horno A.Ch.</v>
          </cell>
          <cell r="H8" t="str">
            <v>Proyectos</v>
          </cell>
        </row>
        <row r="9">
          <cell r="F9" t="str">
            <v>10011653-Horno Fls 2</v>
          </cell>
          <cell r="H9" t="str">
            <v>Recursos Humanos</v>
          </cell>
        </row>
        <row r="10">
          <cell r="F10" t="str">
            <v>10011810-Secado Puzolana</v>
          </cell>
          <cell r="H10" t="str">
            <v>Tecnología y Procesos</v>
          </cell>
        </row>
        <row r="11">
          <cell r="F11" t="str">
            <v>10012011-Molino Fls 1</v>
          </cell>
        </row>
        <row r="12">
          <cell r="F12" t="str">
            <v>10012013-Molino A. Ch. 2</v>
          </cell>
        </row>
        <row r="13">
          <cell r="F13" t="str">
            <v>10012214-Ensilaje Y Envase</v>
          </cell>
        </row>
        <row r="14">
          <cell r="F14" t="str">
            <v>10022415-Mantenimiento</v>
          </cell>
        </row>
        <row r="15">
          <cell r="F15" t="str">
            <v>10022416-Abasto</v>
          </cell>
        </row>
        <row r="16">
          <cell r="F16" t="str">
            <v>10022417-Adquisiciones</v>
          </cell>
        </row>
        <row r="17">
          <cell r="F17" t="str">
            <v>10022618-Mantenimiento Preventivo</v>
          </cell>
        </row>
        <row r="18">
          <cell r="F18" t="str">
            <v>10023020-Mantenimiento Operativo</v>
          </cell>
        </row>
        <row r="19">
          <cell r="F19" t="str">
            <v>10023623-Garajes</v>
          </cell>
        </row>
        <row r="20">
          <cell r="F20" t="str">
            <v>10023824-Planificación Produccion</v>
          </cell>
        </row>
        <row r="21">
          <cell r="F21" t="str">
            <v>10023825-Centro De Informacion Fabrica</v>
          </cell>
        </row>
        <row r="22">
          <cell r="F22" t="str">
            <v>10024026-Soporte de Procesos</v>
          </cell>
        </row>
        <row r="23">
          <cell r="F23" t="str">
            <v>10024428-Gestion Administracion</v>
          </cell>
        </row>
        <row r="24">
          <cell r="F24" t="str">
            <v>10024429-Personal Y Planillas</v>
          </cell>
        </row>
        <row r="25">
          <cell r="F25" t="str">
            <v>10024430-Sanidad Y Farmacia</v>
          </cell>
        </row>
        <row r="26">
          <cell r="F26" t="str">
            <v>10024631-Seguridad Fisica Planta</v>
          </cell>
        </row>
        <row r="27">
          <cell r="F27" t="str">
            <v>10046242-Comercializacion La Paz</v>
          </cell>
        </row>
        <row r="28">
          <cell r="F28" t="str">
            <v>10046243-Comercializacion Oruro</v>
          </cell>
        </row>
        <row r="29">
          <cell r="F29" t="str">
            <v>10046846-Asesoria Tecnica</v>
          </cell>
        </row>
        <row r="30">
          <cell r="F30" t="str">
            <v>11010401-San Roque Prod.Agregados</v>
          </cell>
        </row>
        <row r="31">
          <cell r="F31" t="str">
            <v>20034832-Casa Matriz Alta Direccion</v>
          </cell>
        </row>
        <row r="32">
          <cell r="F32" t="str">
            <v>20035033-Casa Matriz Recursos Humanos</v>
          </cell>
        </row>
        <row r="33">
          <cell r="F33" t="str">
            <v>20035034-Casa Matriz Sistema de Gestión Integrado</v>
          </cell>
        </row>
        <row r="34">
          <cell r="F34" t="str">
            <v>20035234-Casa Matriz Auditoria</v>
          </cell>
        </row>
        <row r="35">
          <cell r="F35" t="str">
            <v>20035435-Casa Matriz Adm. Ofi. Central</v>
          </cell>
        </row>
        <row r="36">
          <cell r="F36" t="str">
            <v>20035636-Casa Matriz Gest. Finanzas</v>
          </cell>
        </row>
        <row r="37">
          <cell r="F37" t="str">
            <v>20035637-Casa Matriz Contabilidad</v>
          </cell>
        </row>
        <row r="38">
          <cell r="F38" t="str">
            <v>20035638-Casa Matriz Finanzas</v>
          </cell>
        </row>
        <row r="39">
          <cell r="F39" t="str">
            <v>20035639-Casa Matriz Tesoreria</v>
          </cell>
        </row>
        <row r="40">
          <cell r="F40" t="str">
            <v>20035840-Casa Matriz Sistemas</v>
          </cell>
        </row>
        <row r="41">
          <cell r="F41" t="str">
            <v>20036041-Casa Matriz Seg. Fis. Of. Cent</v>
          </cell>
        </row>
        <row r="42">
          <cell r="F42" t="str">
            <v>30012013-Molino Sket</v>
          </cell>
        </row>
        <row r="43">
          <cell r="F43" t="str">
            <v>30012214-Ensilaje Y Envase</v>
          </cell>
        </row>
        <row r="44">
          <cell r="F44" t="str">
            <v>30022415-Gestion Mantenimiento</v>
          </cell>
        </row>
        <row r="45">
          <cell r="F45" t="str">
            <v>30022416-Abasto</v>
          </cell>
        </row>
        <row r="46">
          <cell r="F46" t="str">
            <v>30022417-Adquisiciones</v>
          </cell>
        </row>
        <row r="47">
          <cell r="F47" t="str">
            <v>30023422-Talleres</v>
          </cell>
        </row>
        <row r="48">
          <cell r="F48" t="str">
            <v>30023824-Gestion Produccion</v>
          </cell>
        </row>
        <row r="49">
          <cell r="F49" t="str">
            <v>30023825-Centro De Informacion Fabrica</v>
          </cell>
        </row>
        <row r="50">
          <cell r="F50" t="str">
            <v>30024026-Soporte de Procesos</v>
          </cell>
        </row>
        <row r="51">
          <cell r="F51" t="str">
            <v>30024148-Ingenieria De Procesos</v>
          </cell>
        </row>
        <row r="52">
          <cell r="F52" t="str">
            <v>30024428-Gestion Administracion</v>
          </cell>
        </row>
        <row r="53">
          <cell r="F53" t="str">
            <v>30035033-Recursos Humanos</v>
          </cell>
        </row>
        <row r="54">
          <cell r="F54" t="str">
            <v>30035034-Sistema de Gestión Integrado</v>
          </cell>
        </row>
        <row r="55">
          <cell r="F55" t="str">
            <v>30035637-Contabilidad</v>
          </cell>
        </row>
        <row r="56">
          <cell r="F56" t="str">
            <v>30035840-Sistemas</v>
          </cell>
        </row>
        <row r="57">
          <cell r="F57" t="str">
            <v>30046242-Gestion Comercializacion</v>
          </cell>
        </row>
        <row r="58">
          <cell r="F58" t="str">
            <v>30046846-Asesoria Tecnica</v>
          </cell>
        </row>
        <row r="59">
          <cell r="F59" t="str">
            <v>40010201-Cantera</v>
          </cell>
        </row>
        <row r="60">
          <cell r="F60" t="str">
            <v>40010402-Chancado Caliza</v>
          </cell>
        </row>
        <row r="61">
          <cell r="F61" t="str">
            <v>40011407-Molienda Crudo</v>
          </cell>
        </row>
        <row r="62">
          <cell r="F62" t="str">
            <v>40011608-Horno Fls</v>
          </cell>
        </row>
        <row r="63">
          <cell r="F63" t="str">
            <v>40011609-Clinkerización Horno TR3</v>
          </cell>
        </row>
        <row r="64">
          <cell r="F64" t="str">
            <v>40011652-Molino Crudo 2</v>
          </cell>
        </row>
        <row r="65">
          <cell r="F65" t="str">
            <v>40012011-Molino Fls</v>
          </cell>
        </row>
        <row r="66">
          <cell r="F66" t="str">
            <v>40012214-Ensilaje Y Envase</v>
          </cell>
        </row>
        <row r="67">
          <cell r="F67" t="str">
            <v>40022415-Gestion Mantenimiento</v>
          </cell>
        </row>
        <row r="68">
          <cell r="F68" t="str">
            <v>40022416-Abasto</v>
          </cell>
        </row>
        <row r="69">
          <cell r="F69" t="str">
            <v>40022417-Adquisiciones</v>
          </cell>
        </row>
        <row r="70">
          <cell r="F70" t="str">
            <v>40023020-Mantenimiento</v>
          </cell>
        </row>
        <row r="71">
          <cell r="F71" t="str">
            <v>40023623-Garajes</v>
          </cell>
        </row>
        <row r="72">
          <cell r="F72" t="str">
            <v>40023824-Gestion Produccion</v>
          </cell>
        </row>
        <row r="73">
          <cell r="F73" t="str">
            <v>40023825-Centro De Informacion Fabrica</v>
          </cell>
        </row>
        <row r="74">
          <cell r="F74" t="str">
            <v>40024026-Control De Calidad</v>
          </cell>
        </row>
        <row r="75">
          <cell r="F75" t="str">
            <v>40024428-Gestion Administracion</v>
          </cell>
        </row>
        <row r="76">
          <cell r="F76" t="str">
            <v>40024429-Recursos Humanos</v>
          </cell>
        </row>
        <row r="77">
          <cell r="F77" t="str">
            <v>40035033-Recursos Humanos</v>
          </cell>
        </row>
        <row r="78">
          <cell r="F78" t="str">
            <v>40035435-Adm. Oficina Central</v>
          </cell>
        </row>
        <row r="79">
          <cell r="F79" t="str">
            <v>40035637-Contabilidad</v>
          </cell>
        </row>
        <row r="80">
          <cell r="F80" t="str">
            <v>40035840-Sistemas</v>
          </cell>
        </row>
        <row r="81">
          <cell r="F81" t="str">
            <v>40046242-Comercializacion</v>
          </cell>
        </row>
        <row r="82">
          <cell r="F82" t="str">
            <v>40046243-Distribucion Y Ventas</v>
          </cell>
        </row>
        <row r="83">
          <cell r="F83" t="str">
            <v>40046846-Asesoria Tecnica</v>
          </cell>
        </row>
        <row r="84">
          <cell r="F84" t="str">
            <v>51010401-Hormigones</v>
          </cell>
        </row>
        <row r="85">
          <cell r="F85" t="str">
            <v>51020802-Gest. Adm. Planta</v>
          </cell>
        </row>
        <row r="86">
          <cell r="F86" t="str">
            <v>51020802-Gest. Adm. Planta</v>
          </cell>
        </row>
        <row r="87">
          <cell r="F87" t="str">
            <v>52010401-Hormigones</v>
          </cell>
        </row>
        <row r="88">
          <cell r="F88" t="str">
            <v>52020802-Gest. Adm. Planta</v>
          </cell>
        </row>
        <row r="89">
          <cell r="F89" t="str">
            <v>53010401-Hormigones</v>
          </cell>
        </row>
        <row r="90">
          <cell r="F90" t="str">
            <v>53020802-Gest. Adm. Planta</v>
          </cell>
        </row>
        <row r="91">
          <cell r="F91" t="str">
            <v>54010106-Arena - Proy Ancaravi - Huacha</v>
          </cell>
        </row>
        <row r="92">
          <cell r="F92" t="str">
            <v>54010207-Grava - Proy. Ancaravi - Huach</v>
          </cell>
        </row>
        <row r="93">
          <cell r="F93" t="str">
            <v>54010308-Colocado - Proy. Ancaravi - Hu</v>
          </cell>
        </row>
        <row r="94">
          <cell r="F94" t="str">
            <v>54010401-Hormigones - Proy. Ancaravi -</v>
          </cell>
        </row>
        <row r="95">
          <cell r="F95" t="str">
            <v>54031203-Gestión Adm. - Ancaravi - Huac</v>
          </cell>
        </row>
        <row r="96">
          <cell r="F96" t="str">
            <v>60010603-Chancado Yeso</v>
          </cell>
        </row>
        <row r="97">
          <cell r="F97" t="str">
            <v>60012011-Molino A.Ch. 1</v>
          </cell>
        </row>
        <row r="98">
          <cell r="F98" t="str">
            <v>60012012-Molino A.Ch.2</v>
          </cell>
        </row>
        <row r="99">
          <cell r="F99" t="str">
            <v>60012013-Molino A.Ch. 3</v>
          </cell>
        </row>
        <row r="100">
          <cell r="F100" t="str">
            <v>60012214-Ensilaje Y Envase</v>
          </cell>
        </row>
        <row r="101">
          <cell r="F101" t="str">
            <v>60022415- Mantenimiento</v>
          </cell>
        </row>
        <row r="102">
          <cell r="F102" t="str">
            <v>60022416-Abasto</v>
          </cell>
        </row>
        <row r="103">
          <cell r="F103" t="str">
            <v>60022417-Adquisiciones</v>
          </cell>
        </row>
        <row r="104">
          <cell r="F104" t="str">
            <v>60022618-Mantenimiento Preventivo</v>
          </cell>
        </row>
        <row r="105">
          <cell r="F105" t="str">
            <v>60023020-Mantenimiento Operativo</v>
          </cell>
        </row>
        <row r="106">
          <cell r="F106" t="str">
            <v>60023221-Obras Civiles</v>
          </cell>
        </row>
        <row r="107">
          <cell r="F107" t="str">
            <v>60023824-Planificación Produccion</v>
          </cell>
        </row>
        <row r="108">
          <cell r="F108" t="str">
            <v>60023825-C.I.F.</v>
          </cell>
        </row>
        <row r="109">
          <cell r="F109" t="str">
            <v>60024026-Control De Calidad</v>
          </cell>
        </row>
        <row r="110">
          <cell r="F110" t="str">
            <v>60024428-Gestion Administracion</v>
          </cell>
        </row>
        <row r="111">
          <cell r="F111" t="str">
            <v>60024429-Personal Y Planillas</v>
          </cell>
        </row>
        <row r="112">
          <cell r="F112" t="str">
            <v>60035033-Recursos Humanos</v>
          </cell>
        </row>
        <row r="113">
          <cell r="F113" t="str">
            <v>60035435-Administración Cochabamba</v>
          </cell>
        </row>
        <row r="114">
          <cell r="F114" t="str">
            <v>60035637-Contabilidad</v>
          </cell>
        </row>
        <row r="115">
          <cell r="F115" t="str">
            <v>60035840-Sistemas</v>
          </cell>
        </row>
        <row r="116">
          <cell r="F116" t="str">
            <v>60046243-Comercializacion Reg.Oruro</v>
          </cell>
        </row>
        <row r="117">
          <cell r="F117" t="str">
            <v>60046255-Comercializacion Reg.Cbba.</v>
          </cell>
        </row>
        <row r="118">
          <cell r="F118" t="str">
            <v>55010106-Arena - Proy. Paraiso - El Tinto</v>
          </cell>
        </row>
        <row r="119">
          <cell r="F119" t="str">
            <v>55010207-Grava - Proy. Paraiso - El Tinto</v>
          </cell>
        </row>
        <row r="120">
          <cell r="F120" t="str">
            <v>55010308-Colocado - Proy. Paraiso - El Tinto</v>
          </cell>
        </row>
        <row r="121">
          <cell r="F121" t="str">
            <v>55010401-Hormigones - Proy. Paraiso - El Tinto</v>
          </cell>
        </row>
        <row r="122">
          <cell r="F122" t="str">
            <v>55031203-Gestión Adm. - Proy. Paraiso - El Tinto</v>
          </cell>
        </row>
        <row r="123">
          <cell r="F123" t="str">
            <v>57020802 Gestión Adm. Planta</v>
          </cell>
        </row>
        <row r="124">
          <cell r="F124" t="str">
            <v>57010401-Hormigones</v>
          </cell>
        </row>
        <row r="125">
          <cell r="F125" t="str">
            <v>75010207-Perm - Grava Proy Anc Huac</v>
          </cell>
        </row>
        <row r="126">
          <cell r="F126" t="str">
            <v>74010308-Perm - Colocado Proy Anc Huac</v>
          </cell>
        </row>
        <row r="127">
          <cell r="F127" t="str">
            <v>74010401-Perm - Hormigones Proy Anc Hua</v>
          </cell>
        </row>
        <row r="128">
          <cell r="F128" t="str">
            <v>74031203-Perm - Gestión Adm - Anc Huac</v>
          </cell>
        </row>
        <row r="129">
          <cell r="F129" t="str">
            <v>70046244-Logistica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Planilla Base"/>
      <sheetName val="Pliegos Petitorios"/>
      <sheetName val="Análisis-Inc. Salarial Obreros"/>
      <sheetName val="Definición de Criterios"/>
      <sheetName val="Gráficas Inc. Sal - Obreros"/>
      <sheetName val="Resumen Inc. - Obreros"/>
      <sheetName val="Factores Valoración"/>
      <sheetName val="Valoración - 2007"/>
      <sheetName val="Curva de la Industria"/>
      <sheetName val="Escala Salarial"/>
      <sheetName val="Análisis Inc. Salarial Emp-Tec"/>
      <sheetName val="Resumen Inc. Salarial Emp y Tec"/>
      <sheetName val="Antecedentes"/>
      <sheetName val="Proy. Inc."/>
      <sheetName val="Cronograma de Trabajo"/>
      <sheetName val="Valores"/>
    </sheetNames>
    <sheetDataSet>
      <sheetData sheetId="16">
        <row r="2">
          <cell r="D2">
            <v>0</v>
          </cell>
          <cell r="E2" t="str">
            <v>E</v>
          </cell>
        </row>
        <row r="3">
          <cell r="D3">
            <v>1</v>
          </cell>
          <cell r="E3" t="str">
            <v>MB</v>
          </cell>
        </row>
        <row r="4">
          <cell r="D4">
            <v>2</v>
          </cell>
          <cell r="E4" t="str">
            <v>B</v>
          </cell>
        </row>
        <row r="5">
          <cell r="D5">
            <v>3</v>
          </cell>
          <cell r="E5" t="str">
            <v>M</v>
          </cell>
        </row>
        <row r="6">
          <cell r="D6">
            <v>4</v>
          </cell>
          <cell r="E6" t="str">
            <v>I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Definición de Variables"/>
      <sheetName val="Matriz de Requerimientos"/>
      <sheetName val="Cantidad de Personal Proy."/>
      <sheetName val="Resumen q de personal"/>
      <sheetName val="Costo de Personal"/>
      <sheetName val="Costo de Personal por Concepto"/>
      <sheetName val="Resumen Costo"/>
      <sheetName val="Justificativos"/>
      <sheetName val="Participantes proceso de Dotaci"/>
      <sheetName val="Valores"/>
    </sheetNames>
    <sheetDataSet>
      <sheetData sheetId="10">
        <row r="2">
          <cell r="A2" t="str">
            <v>La Paz (Of. Central)</v>
          </cell>
          <cell r="B2" t="str">
            <v>Administración</v>
          </cell>
          <cell r="C2" t="str">
            <v>Administración</v>
          </cell>
          <cell r="F2" t="str">
            <v>Permanente</v>
          </cell>
          <cell r="G2" t="str">
            <v>Empleado</v>
          </cell>
          <cell r="H2" t="str">
            <v>Aprobado</v>
          </cell>
        </row>
        <row r="3">
          <cell r="A3" t="str">
            <v>Viacha</v>
          </cell>
          <cell r="B3" t="str">
            <v>Gerencia General</v>
          </cell>
          <cell r="C3" t="str">
            <v>Seguridad Física</v>
          </cell>
          <cell r="F3" t="str">
            <v>Temporal</v>
          </cell>
          <cell r="G3" t="str">
            <v>Técnico</v>
          </cell>
          <cell r="H3" t="str">
            <v>Anulado</v>
          </cell>
        </row>
        <row r="4">
          <cell r="A4" t="str">
            <v>Rdmx - Lpz</v>
          </cell>
          <cell r="B4" t="str">
            <v>Comercialización</v>
          </cell>
          <cell r="C4" t="str">
            <v>Legal</v>
          </cell>
          <cell r="G4" t="str">
            <v>Obrero</v>
          </cell>
        </row>
        <row r="5">
          <cell r="A5" t="str">
            <v>Áridos</v>
          </cell>
          <cell r="B5" t="str">
            <v>Finanzas</v>
          </cell>
          <cell r="C5" t="str">
            <v>Gerencia General</v>
          </cell>
          <cell r="G5" t="str">
            <v>Eventual</v>
          </cell>
        </row>
        <row r="6">
          <cell r="A6" t="str">
            <v>Emisa Oruro</v>
          </cell>
          <cell r="B6" t="str">
            <v>Operaciones</v>
          </cell>
          <cell r="C6" t="str">
            <v>Control de Gestión</v>
          </cell>
          <cell r="G6" t="str">
            <v>Ejecutivo</v>
          </cell>
        </row>
        <row r="7">
          <cell r="A7" t="str">
            <v>Emisa Cbba</v>
          </cell>
          <cell r="B7" t="str">
            <v>Presidencia</v>
          </cell>
          <cell r="C7" t="str">
            <v>Comercialización</v>
          </cell>
        </row>
        <row r="8">
          <cell r="A8" t="str">
            <v>Rdmx - Cbba</v>
          </cell>
          <cell r="B8" t="str">
            <v>Proyectos</v>
          </cell>
          <cell r="C8" t="str">
            <v>Áridos</v>
          </cell>
        </row>
        <row r="9">
          <cell r="A9" t="str">
            <v>Warnes</v>
          </cell>
          <cell r="B9" t="str">
            <v>Recursos Humanos</v>
          </cell>
          <cell r="C9" t="str">
            <v>Hormigones</v>
          </cell>
        </row>
        <row r="10">
          <cell r="A10" t="str">
            <v>Rdmx - Scz</v>
          </cell>
          <cell r="B10" t="str">
            <v>Tecnología y Procesos</v>
          </cell>
          <cell r="C10" t="str">
            <v>Proy. Pavimentación</v>
          </cell>
        </row>
        <row r="11">
          <cell r="A11" t="str">
            <v>Tarija</v>
          </cell>
          <cell r="C11" t="str">
            <v>Marketing</v>
          </cell>
        </row>
        <row r="12">
          <cell r="A12" t="str">
            <v>El Puente</v>
          </cell>
          <cell r="C12" t="str">
            <v>Logística</v>
          </cell>
        </row>
        <row r="13">
          <cell r="A13" t="str">
            <v>Rdmx - Tja</v>
          </cell>
          <cell r="C13" t="str">
            <v>Finanzas</v>
          </cell>
        </row>
        <row r="14">
          <cell r="A14" t="str">
            <v>Proy. Paraiso - El Tinto</v>
          </cell>
          <cell r="C14" t="str">
            <v>Contabilidad</v>
          </cell>
        </row>
        <row r="15">
          <cell r="C15" t="str">
            <v>Tesorería</v>
          </cell>
        </row>
        <row r="16">
          <cell r="C16" t="str">
            <v>Producción</v>
          </cell>
        </row>
        <row r="17">
          <cell r="C17" t="str">
            <v>Mantenimiento</v>
          </cell>
        </row>
        <row r="18">
          <cell r="C18" t="str">
            <v>Soporte de Procesos</v>
          </cell>
        </row>
        <row r="19">
          <cell r="C19" t="str">
            <v>Control de Calidad</v>
          </cell>
        </row>
        <row r="20">
          <cell r="C20" t="str">
            <v>Centrol de Inf. Fabrica</v>
          </cell>
        </row>
        <row r="21">
          <cell r="C21" t="str">
            <v>Seg. Indust. y M.A</v>
          </cell>
        </row>
        <row r="22">
          <cell r="C22" t="str">
            <v>Unidad de Negocios 1</v>
          </cell>
        </row>
        <row r="23">
          <cell r="C23" t="str">
            <v>Unidad de Negocios 2</v>
          </cell>
        </row>
        <row r="24">
          <cell r="C24" t="str">
            <v>Unidad de Negocios 3</v>
          </cell>
        </row>
        <row r="25">
          <cell r="C25" t="str">
            <v>Unidad Cemento</v>
          </cell>
        </row>
        <row r="26">
          <cell r="C26" t="str">
            <v>Abasto</v>
          </cell>
        </row>
        <row r="27">
          <cell r="C27" t="str">
            <v>Presidencia</v>
          </cell>
        </row>
        <row r="28">
          <cell r="C28" t="str">
            <v>Auditoría</v>
          </cell>
        </row>
        <row r="29">
          <cell r="C29" t="str">
            <v>Responsabilidad Social</v>
          </cell>
        </row>
        <row r="30">
          <cell r="C30" t="str">
            <v>Anatina Toys</v>
          </cell>
        </row>
        <row r="31">
          <cell r="C31" t="str">
            <v>Comunicación</v>
          </cell>
        </row>
        <row r="32">
          <cell r="C32" t="str">
            <v>Proyectos</v>
          </cell>
        </row>
        <row r="33">
          <cell r="C33" t="str">
            <v>Recursos Humanos</v>
          </cell>
        </row>
        <row r="34">
          <cell r="C34" t="str">
            <v>Gestión y Des. de RH</v>
          </cell>
        </row>
        <row r="35">
          <cell r="C35" t="str">
            <v>Desarrollo Laboral</v>
          </cell>
        </row>
        <row r="36">
          <cell r="C36" t="str">
            <v>Adm. de RRHH</v>
          </cell>
        </row>
        <row r="37">
          <cell r="C37" t="str">
            <v>Mejora Continua</v>
          </cell>
        </row>
        <row r="38">
          <cell r="C38" t="str">
            <v>Proy. O.A.D.</v>
          </cell>
        </row>
        <row r="39">
          <cell r="C39" t="str">
            <v>Tec. de la Inf.</v>
          </cell>
        </row>
        <row r="40">
          <cell r="C40" t="str">
            <v>Procesos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lanilla"/>
      <sheetName val="CON CUENTAS BNB"/>
      <sheetName val="SIN CUENTAS BNB"/>
      <sheetName val="Datos"/>
      <sheetName val="Papeletas de Pago"/>
    </sheetNames>
    <sheetDataSet>
      <sheetData sheetId="3">
        <row r="2">
          <cell r="E2" t="str">
            <v>Empleados</v>
          </cell>
          <cell r="L2" t="str">
            <v>10000000.1233.102</v>
          </cell>
        </row>
        <row r="3">
          <cell r="E3" t="str">
            <v>Técnicos</v>
          </cell>
          <cell r="L3" t="str">
            <v>10023824.7110.109</v>
          </cell>
        </row>
        <row r="4">
          <cell r="E4" t="str">
            <v>Obreros</v>
          </cell>
          <cell r="L4" t="str">
            <v>10024428.7110.109</v>
          </cell>
        </row>
        <row r="5">
          <cell r="L5" t="str">
            <v>10024429.7110.109</v>
          </cell>
        </row>
        <row r="6">
          <cell r="L6" t="str">
            <v>10046242.7110.109</v>
          </cell>
        </row>
        <row r="7">
          <cell r="L7" t="str">
            <v>11010401.7110.109</v>
          </cell>
        </row>
        <row r="8">
          <cell r="L8" t="str">
            <v>20034832.7110.109</v>
          </cell>
        </row>
        <row r="9">
          <cell r="L9" t="str">
            <v>20034832.7210.917</v>
          </cell>
        </row>
        <row r="10">
          <cell r="L10" t="str">
            <v>20035033.7110.109</v>
          </cell>
        </row>
        <row r="11">
          <cell r="L11" t="str">
            <v>20035033.7110.607</v>
          </cell>
        </row>
        <row r="12">
          <cell r="L12" t="str">
            <v>20035234.7110.109</v>
          </cell>
        </row>
        <row r="13">
          <cell r="L13" t="str">
            <v>20035435.7110.109</v>
          </cell>
        </row>
        <row r="14">
          <cell r="L14" t="str">
            <v>20035636.7110.109</v>
          </cell>
        </row>
        <row r="15">
          <cell r="L15" t="str">
            <v>20036041.7110.109</v>
          </cell>
        </row>
        <row r="16">
          <cell r="L16" t="str">
            <v>30023824.7110.109</v>
          </cell>
        </row>
        <row r="17">
          <cell r="L17" t="str">
            <v>30035033.7110.109</v>
          </cell>
        </row>
        <row r="18">
          <cell r="L18" t="str">
            <v>30035033.7110.607</v>
          </cell>
        </row>
        <row r="19">
          <cell r="L19" t="str">
            <v>30035435.7110.109</v>
          </cell>
        </row>
        <row r="20">
          <cell r="L20" t="str">
            <v>30035636.7110.109</v>
          </cell>
        </row>
        <row r="21">
          <cell r="L21" t="str">
            <v>30046242.7110.109</v>
          </cell>
        </row>
        <row r="22">
          <cell r="L22" t="str">
            <v>40023824.7110.109</v>
          </cell>
        </row>
        <row r="23">
          <cell r="L23" t="str">
            <v>40024429.7110.109</v>
          </cell>
        </row>
        <row r="24">
          <cell r="L24" t="str">
            <v>40024429.7110.607</v>
          </cell>
        </row>
        <row r="25">
          <cell r="L25" t="str">
            <v>40035435.7110.109</v>
          </cell>
        </row>
        <row r="26">
          <cell r="L26" t="str">
            <v>40035637.7110.109</v>
          </cell>
        </row>
        <row r="27">
          <cell r="L27" t="str">
            <v>40035840.7110.109</v>
          </cell>
        </row>
        <row r="28">
          <cell r="L28" t="str">
            <v>40046242.7110.109</v>
          </cell>
        </row>
        <row r="29">
          <cell r="L29" t="str">
            <v>51010401.7110.109</v>
          </cell>
        </row>
        <row r="30">
          <cell r="L30" t="str">
            <v>51020802.7110.109</v>
          </cell>
        </row>
        <row r="31">
          <cell r="L31" t="str">
            <v>52010401.7110.109</v>
          </cell>
        </row>
        <row r="32">
          <cell r="L32" t="str">
            <v>52020802.7110.109</v>
          </cell>
        </row>
        <row r="33">
          <cell r="L33" t="str">
            <v>53010401.7110.109</v>
          </cell>
        </row>
        <row r="34">
          <cell r="L34" t="str">
            <v>53020802.7110.109</v>
          </cell>
        </row>
        <row r="35">
          <cell r="L35" t="str">
            <v>60023824.7110.109</v>
          </cell>
        </row>
        <row r="36">
          <cell r="L36" t="str">
            <v>60024428.7110.109</v>
          </cell>
        </row>
        <row r="37">
          <cell r="L37" t="str">
            <v>60024429.7110.109</v>
          </cell>
        </row>
        <row r="38">
          <cell r="L38" t="str">
            <v>60035033.7110.109</v>
          </cell>
        </row>
        <row r="39">
          <cell r="L39" t="str">
            <v>60035435.7110.109</v>
          </cell>
        </row>
        <row r="40">
          <cell r="L40" t="str">
            <v>60035637.7110.109</v>
          </cell>
        </row>
        <row r="41">
          <cell r="L41" t="str">
            <v>60046243.7110.109</v>
          </cell>
        </row>
        <row r="42">
          <cell r="L42" t="str">
            <v>60046255.7110.109</v>
          </cell>
        </row>
        <row r="43">
          <cell r="L43" t="str">
            <v>60065840.7110.109</v>
          </cell>
        </row>
        <row r="44">
          <cell r="L44" t="str">
            <v>N/A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Def. Variables"/>
      <sheetName val="Planilla Base"/>
      <sheetName val="E-Ensilaje y Envase"/>
      <sheetName val="E-Almacen"/>
      <sheetName val="E-Adquisiciones"/>
      <sheetName val="E-Gestion Produccion"/>
      <sheetName val="E-C.I.F."/>
      <sheetName val="E-Gest. Administ."/>
      <sheetName val="E-Personal y Planillas"/>
      <sheetName val="E-Sanidad y Farm."/>
      <sheetName val="E-Seg. Fis. Planta"/>
      <sheetName val="E-Comercialización"/>
      <sheetName val="E-Ases. Téc."/>
      <sheetName val="E-Sistemas"/>
      <sheetName val="E-       "/>
      <sheetName val="TOTAL EMPLEADOS"/>
      <sheetName val="T - Chancado Caliza 2"/>
      <sheetName val="T - Molienda Crudo 2"/>
      <sheetName val="T - Horno FLS1"/>
      <sheetName val="T - Horno FLS2"/>
      <sheetName val="T - Molino FLS1"/>
      <sheetName val="T - Horno Ach"/>
      <sheetName val="T - Gest. Mntto"/>
      <sheetName val="T - Mntto. Prevent."/>
      <sheetName val="T - Mntto. Operat."/>
      <sheetName val="T - Gest. Prod."/>
      <sheetName val="T - Control Calidad"/>
      <sheetName val="T - Gest. Admin"/>
      <sheetName val="T -   "/>
      <sheetName val="TOTAL TÉCNICOS"/>
      <sheetName val="O - Desm. Arcill."/>
      <sheetName val="O - Secado Puzolana"/>
      <sheetName val="O - Molino FLS1"/>
      <sheetName val="O - Molino Ach"/>
      <sheetName val="O - Molino Ach2"/>
      <sheetName val="O - Ensilaje y Env."/>
      <sheetName val="O - Almacen"/>
      <sheetName val="O - Mntto. Prevent"/>
      <sheetName val="O - Mntto. Oper."/>
      <sheetName val="O - Garajes"/>
      <sheetName val="O - Chancado Caliza"/>
      <sheetName val="O - Control Calid."/>
      <sheetName val="O - Gest. Administ."/>
      <sheetName val="O - Horno Ach"/>
      <sheetName val="O - Horno FLS1"/>
      <sheetName val="O - Horno FLS2"/>
      <sheetName val="O - Molienda Crudo"/>
      <sheetName val="O -   "/>
      <sheetName val="TOTAL OBREROS"/>
      <sheetName val="TOTAL PERSONAL VIACHA"/>
      <sheetName val="Calendario"/>
      <sheetName val="Ppto. Organiacion de Eventos"/>
      <sheetName val="Ppto Actividades Des_Lab"/>
      <sheetName val="Personal Temporal"/>
      <sheetName val="Capacitación"/>
      <sheetName val="Valores"/>
    </sheetNames>
    <sheetDataSet>
      <sheetData sheetId="56">
        <row r="2">
          <cell r="C2" t="str">
            <v>10010402-Chancado Caliza 1</v>
          </cell>
        </row>
        <row r="3">
          <cell r="C3" t="str">
            <v>10010448-Chancado Caliza 2</v>
          </cell>
        </row>
        <row r="4">
          <cell r="C4" t="str">
            <v>10011005-Desmenuzamiento Arcilla 1</v>
          </cell>
        </row>
        <row r="5">
          <cell r="C5" t="str">
            <v>10011407-Molienda Crudo 1</v>
          </cell>
        </row>
        <row r="6">
          <cell r="C6" t="str">
            <v>10011452-Molienda Crudo 2</v>
          </cell>
        </row>
        <row r="7">
          <cell r="C7" t="str">
            <v>10011608-Horno Fls 1</v>
          </cell>
        </row>
        <row r="8">
          <cell r="C8" t="str">
            <v>10011609-Horno A.Ch.</v>
          </cell>
        </row>
        <row r="9">
          <cell r="C9" t="str">
            <v>10011653-Horno Fls 2</v>
          </cell>
        </row>
        <row r="10">
          <cell r="C10" t="str">
            <v>10011810-Secado Puzolana</v>
          </cell>
        </row>
        <row r="11">
          <cell r="C11" t="str">
            <v>10012011-Molino Fls 1</v>
          </cell>
        </row>
        <row r="12">
          <cell r="C12" t="str">
            <v>10012012-Molino A. Ch.</v>
          </cell>
        </row>
        <row r="13">
          <cell r="C13" t="str">
            <v>10012013-Molino A. Ch. 2</v>
          </cell>
        </row>
        <row r="14">
          <cell r="C14" t="str">
            <v>10012214-Ensilaje Y Envase</v>
          </cell>
        </row>
        <row r="15">
          <cell r="C15" t="str">
            <v>10022415-Gestion Mantenimiento</v>
          </cell>
        </row>
        <row r="16">
          <cell r="C16" t="str">
            <v>10022416-Almacen</v>
          </cell>
        </row>
        <row r="17">
          <cell r="C17" t="str">
            <v>10022417-Adquisiciones</v>
          </cell>
        </row>
        <row r="18">
          <cell r="C18" t="str">
            <v>10022618-Mantenimiento Preventivo</v>
          </cell>
        </row>
        <row r="19">
          <cell r="C19" t="str">
            <v>10023020-Mantenimiento Operativo</v>
          </cell>
        </row>
        <row r="20">
          <cell r="C20" t="str">
            <v>10023623-Garajes</v>
          </cell>
        </row>
        <row r="21">
          <cell r="C21" t="str">
            <v>10023824-Gestion Produccion</v>
          </cell>
        </row>
        <row r="22">
          <cell r="C22" t="str">
            <v>10023825-Centro De Informacion Fabrica</v>
          </cell>
        </row>
        <row r="23">
          <cell r="C23" t="str">
            <v>10024026-Control De Calidad</v>
          </cell>
        </row>
        <row r="24">
          <cell r="C24" t="str">
            <v>10024428-Gestion Administracion</v>
          </cell>
        </row>
        <row r="25">
          <cell r="C25" t="str">
            <v>10024429-Personal Y Planillas</v>
          </cell>
        </row>
        <row r="26">
          <cell r="C26" t="str">
            <v>10024430-Sanidad Y Farmacia</v>
          </cell>
        </row>
        <row r="27">
          <cell r="C27" t="str">
            <v>10024631-Seguridad Fisica Planta</v>
          </cell>
        </row>
        <row r="28">
          <cell r="C28" t="str">
            <v>10035840-Sistemas</v>
          </cell>
        </row>
        <row r="29">
          <cell r="C29" t="str">
            <v>10046242-Comercializacion La Paz</v>
          </cell>
        </row>
        <row r="30">
          <cell r="C30" t="str">
            <v>10046243-Comercializacion Oruro</v>
          </cell>
        </row>
        <row r="31">
          <cell r="C31" t="str">
            <v>10046846-Asesoria Tecnica</v>
          </cell>
        </row>
        <row r="32">
          <cell r="C32" t="str">
            <v>11010401-San Roque Prod.Agregados</v>
          </cell>
        </row>
        <row r="33">
          <cell r="C33" t="str">
            <v>20034832-Casa Matriz Alta Direccion</v>
          </cell>
        </row>
        <row r="34">
          <cell r="C34" t="str">
            <v>20035033-Casa Matriz Recursos Humanos</v>
          </cell>
        </row>
        <row r="35">
          <cell r="C35" t="str">
            <v>20035234-Casa Matriz Auditoria</v>
          </cell>
        </row>
        <row r="36">
          <cell r="C36" t="str">
            <v>20035435-Casa Matriz Adm. Ofi. Central</v>
          </cell>
        </row>
        <row r="37">
          <cell r="C37" t="str">
            <v>20035636-Casa Matriz Gest. Finanzas</v>
          </cell>
        </row>
        <row r="38">
          <cell r="C38" t="str">
            <v>20035637-Casa Matriz Contabilidad</v>
          </cell>
        </row>
        <row r="39">
          <cell r="C39" t="str">
            <v>20035638-Casa Matriz Finanzas</v>
          </cell>
        </row>
        <row r="40">
          <cell r="C40" t="str">
            <v>20035639-Casa Matriz Tesoreria</v>
          </cell>
        </row>
        <row r="41">
          <cell r="C41" t="str">
            <v>20035840-Casa Matriz Sistemas</v>
          </cell>
        </row>
        <row r="42">
          <cell r="C42" t="str">
            <v>20036041-Casa Matriz Seg. Fis. Of. Cent</v>
          </cell>
        </row>
        <row r="43">
          <cell r="C43" t="str">
            <v>30012013-Molino Sket</v>
          </cell>
        </row>
        <row r="44">
          <cell r="C44" t="str">
            <v>30012214-Ensilaje Y Envase</v>
          </cell>
        </row>
        <row r="45">
          <cell r="C45" t="str">
            <v>30022415-Gestion Mantenimiento</v>
          </cell>
        </row>
        <row r="46">
          <cell r="C46" t="str">
            <v>30022416-Almacen</v>
          </cell>
        </row>
        <row r="47">
          <cell r="C47" t="str">
            <v>30022417-Adquisiciones</v>
          </cell>
        </row>
        <row r="48">
          <cell r="C48" t="str">
            <v>30023020-Mantenimiento Operativo</v>
          </cell>
        </row>
        <row r="49">
          <cell r="C49" t="str">
            <v>30023422-Talleres</v>
          </cell>
        </row>
        <row r="50">
          <cell r="C50" t="str">
            <v>30023824-Gestion Produccion</v>
          </cell>
        </row>
        <row r="51">
          <cell r="C51" t="str">
            <v>30023825-Centro De Informacion Fabrica</v>
          </cell>
        </row>
        <row r="52">
          <cell r="C52" t="str">
            <v>30024026-Control De Calidad</v>
          </cell>
        </row>
        <row r="53">
          <cell r="C53" t="str">
            <v>30024148-Ingenieria De Procesos</v>
          </cell>
        </row>
        <row r="54">
          <cell r="C54" t="str">
            <v>30024428-Gestion Administracion</v>
          </cell>
        </row>
        <row r="55">
          <cell r="C55" t="str">
            <v>30035033-Recursos Humanos</v>
          </cell>
        </row>
        <row r="56">
          <cell r="C56" t="str">
            <v>30035637-Contabilidad</v>
          </cell>
        </row>
        <row r="57">
          <cell r="C57" t="str">
            <v>30035840-Sistemas</v>
          </cell>
        </row>
        <row r="58">
          <cell r="C58" t="str">
            <v>30046242-Gestion Comercializacion</v>
          </cell>
        </row>
        <row r="59">
          <cell r="C59" t="str">
            <v>30046846-Asesoria Tecnica</v>
          </cell>
        </row>
        <row r="60">
          <cell r="C60" t="str">
            <v>40010201-Cantera</v>
          </cell>
        </row>
        <row r="61">
          <cell r="C61" t="str">
            <v>40010402-Chancado Caliza</v>
          </cell>
        </row>
        <row r="62">
          <cell r="C62" t="str">
            <v>40011407-Molienda Crudo</v>
          </cell>
        </row>
        <row r="63">
          <cell r="C63" t="str">
            <v>40011608-Horno Fls</v>
          </cell>
        </row>
        <row r="64">
          <cell r="C64" t="str">
            <v>40012011-Molino Fls</v>
          </cell>
        </row>
        <row r="65">
          <cell r="C65" t="str">
            <v>40012214-Ensilaje Y Envase</v>
          </cell>
        </row>
        <row r="66">
          <cell r="C66" t="str">
            <v>40022415-Gestion Mantenimiento</v>
          </cell>
        </row>
        <row r="67">
          <cell r="C67" t="str">
            <v>40022416-Almacen</v>
          </cell>
        </row>
        <row r="68">
          <cell r="C68" t="str">
            <v>40022417-Adquisiciones</v>
          </cell>
        </row>
        <row r="69">
          <cell r="C69" t="str">
            <v>40023020-Mantenimiento Operativo</v>
          </cell>
        </row>
        <row r="70">
          <cell r="C70" t="str">
            <v>40023623-Garajes</v>
          </cell>
        </row>
        <row r="71">
          <cell r="C71" t="str">
            <v>40023824-Gestion Produccion</v>
          </cell>
        </row>
        <row r="72">
          <cell r="C72" t="str">
            <v>40023825-Centro De Informacion Fabrica</v>
          </cell>
        </row>
        <row r="73">
          <cell r="C73" t="str">
            <v>40024026-Control De Calidad</v>
          </cell>
        </row>
        <row r="74">
          <cell r="C74" t="str">
            <v>40024428-Gestion Administracion</v>
          </cell>
        </row>
        <row r="75">
          <cell r="C75" t="str">
            <v>40035033-Recursos Humanos</v>
          </cell>
        </row>
        <row r="76">
          <cell r="C76" t="str">
            <v>40035435-Adm. Oficina Central</v>
          </cell>
        </row>
        <row r="77">
          <cell r="C77" t="str">
            <v>40035637-Contabilidad</v>
          </cell>
        </row>
        <row r="78">
          <cell r="C78" t="str">
            <v>40035840-Sistemas</v>
          </cell>
        </row>
        <row r="79">
          <cell r="C79" t="str">
            <v>40046242-Gestion Comercializacion</v>
          </cell>
        </row>
        <row r="80">
          <cell r="C80" t="str">
            <v>40046243-Distribucion Y Ventas</v>
          </cell>
        </row>
        <row r="81">
          <cell r="C81" t="str">
            <v>40046846-Asesoria Tecnica</v>
          </cell>
        </row>
        <row r="82">
          <cell r="C82" t="str">
            <v>51010401-Hormigones</v>
          </cell>
        </row>
        <row r="83">
          <cell r="C83" t="str">
            <v>51020802-Gest. Adm. Planta</v>
          </cell>
        </row>
        <row r="84">
          <cell r="C84" t="str">
            <v>52010401-Hormigones</v>
          </cell>
        </row>
        <row r="85">
          <cell r="C85" t="str">
            <v>52020802-Gest. Adm. Planta</v>
          </cell>
        </row>
        <row r="86">
          <cell r="C86" t="str">
            <v>53010401-Hormigones</v>
          </cell>
        </row>
        <row r="87">
          <cell r="C87" t="str">
            <v>53020802-Gest. Adm. Planta</v>
          </cell>
        </row>
        <row r="88">
          <cell r="C88" t="str">
            <v>54010106-Arena - Proy Ancaravi - Huacha</v>
          </cell>
        </row>
        <row r="89">
          <cell r="C89" t="str">
            <v>54010207-Grava - Proy. Ancaravi - Huach</v>
          </cell>
        </row>
        <row r="90">
          <cell r="C90" t="str">
            <v>54010308-Colocado - Proy. Ancaravi - Hu</v>
          </cell>
        </row>
        <row r="91">
          <cell r="C91" t="str">
            <v>54010401-Hormigones - Proy. Ancaravi -</v>
          </cell>
        </row>
        <row r="92">
          <cell r="C92" t="str">
            <v>54031203-Gestión Adm. - Ancaravi - Huac</v>
          </cell>
        </row>
        <row r="93">
          <cell r="C93" t="str">
            <v>60010603-Chancado Yeso</v>
          </cell>
        </row>
        <row r="94">
          <cell r="C94" t="str">
            <v>60012011-Molino A.Ch. 1</v>
          </cell>
        </row>
        <row r="95">
          <cell r="C95" t="str">
            <v>60012012-Molino A.Ch.2</v>
          </cell>
        </row>
        <row r="96">
          <cell r="C96" t="str">
            <v>60012013-Molino A.Ch. 3</v>
          </cell>
        </row>
        <row r="97">
          <cell r="C97" t="str">
            <v>60012214-Ensilaje Y Envase</v>
          </cell>
        </row>
        <row r="98">
          <cell r="C98" t="str">
            <v>60022415-Gestion Mantenimiento</v>
          </cell>
        </row>
        <row r="99">
          <cell r="C99" t="str">
            <v>60022416-Almacenes</v>
          </cell>
        </row>
        <row r="100">
          <cell r="C100" t="str">
            <v>60022417-Adquisiciones</v>
          </cell>
        </row>
        <row r="101">
          <cell r="C101" t="str">
            <v>60022618-Mantenimiento Preventivo</v>
          </cell>
        </row>
        <row r="102">
          <cell r="C102" t="str">
            <v>60023020-Mantenimiento Operativo</v>
          </cell>
        </row>
        <row r="103">
          <cell r="C103" t="str">
            <v>60023221-Obras Civiles</v>
          </cell>
        </row>
        <row r="104">
          <cell r="C104" t="str">
            <v>60023824-Gestion Produccion</v>
          </cell>
        </row>
        <row r="105">
          <cell r="C105" t="str">
            <v>60023825-C.I.F.</v>
          </cell>
        </row>
        <row r="106">
          <cell r="C106" t="str">
            <v>60024026-Control De Calidad</v>
          </cell>
        </row>
        <row r="107">
          <cell r="C107" t="str">
            <v>60024428-Gestion Administracion</v>
          </cell>
        </row>
        <row r="108">
          <cell r="C108" t="str">
            <v>60024429-Personal Y Planillas</v>
          </cell>
        </row>
        <row r="109">
          <cell r="C109" t="str">
            <v>60035033-Recursos Humanos</v>
          </cell>
        </row>
        <row r="110">
          <cell r="C110" t="str">
            <v>60035435-Administración Cochabamba</v>
          </cell>
        </row>
        <row r="111">
          <cell r="C111" t="str">
            <v>60035637-Contabilidad</v>
          </cell>
        </row>
        <row r="112">
          <cell r="C112" t="str">
            <v>60035840-Sistemas</v>
          </cell>
        </row>
        <row r="113">
          <cell r="C113" t="str">
            <v>60046243-Comercializacion Reg.Oruro</v>
          </cell>
        </row>
        <row r="114">
          <cell r="C114" t="str">
            <v>60046255-Comercializacion Reg.Cbba.</v>
          </cell>
        </row>
        <row r="115">
          <cell r="C115" t="str">
            <v>10000000-Proyecto Integración 2006</v>
          </cell>
        </row>
        <row r="116">
          <cell r="C116" t="str">
            <v>Centro de costo 2</v>
          </cell>
        </row>
        <row r="117">
          <cell r="C117" t="str">
            <v>Centro de costo 3</v>
          </cell>
        </row>
        <row r="118">
          <cell r="C118" t="str">
            <v>Centro de costo 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P-Movimiento de Personal"/>
      <sheetName val="Aprobación de Inc. Salariales"/>
      <sheetName val="Listados"/>
    </sheetNames>
    <sheetDataSet>
      <sheetData sheetId="3">
        <row r="2">
          <cell r="D2" t="str">
            <v>10010402-Chancado Caliza 1</v>
          </cell>
        </row>
        <row r="3">
          <cell r="D3" t="str">
            <v>10010448-Chancado Caliza 2</v>
          </cell>
        </row>
        <row r="4">
          <cell r="D4" t="str">
            <v>10011005-Desmenuzamiento Arcilla 1</v>
          </cell>
        </row>
        <row r="5">
          <cell r="D5" t="str">
            <v>10011407-Molienda Crudo 1</v>
          </cell>
        </row>
        <row r="6">
          <cell r="D6" t="str">
            <v>10011452-Molienda Crudo 2</v>
          </cell>
        </row>
        <row r="7">
          <cell r="D7" t="str">
            <v>10011608-Horno Fls 1</v>
          </cell>
        </row>
        <row r="8">
          <cell r="D8" t="str">
            <v>10011609-Horno A.Ch.</v>
          </cell>
        </row>
        <row r="9">
          <cell r="D9" t="str">
            <v>10011653-Horno Fls 2</v>
          </cell>
        </row>
        <row r="10">
          <cell r="D10" t="str">
            <v>10011810-Secado Puzolana</v>
          </cell>
        </row>
        <row r="11">
          <cell r="D11" t="str">
            <v>10012011-Molino Fls 1</v>
          </cell>
        </row>
        <row r="12">
          <cell r="D12" t="str">
            <v>10012013-Molino A. Ch. 2</v>
          </cell>
        </row>
        <row r="13">
          <cell r="D13" t="str">
            <v>10012214-Ensilaje Y Envase</v>
          </cell>
        </row>
        <row r="14">
          <cell r="D14" t="str">
            <v>10022415-Mantenimiento</v>
          </cell>
        </row>
        <row r="15">
          <cell r="D15" t="str">
            <v>10022416-Abasto</v>
          </cell>
        </row>
        <row r="16">
          <cell r="D16" t="str">
            <v>10022417-Adquisiciones</v>
          </cell>
        </row>
        <row r="17">
          <cell r="D17" t="str">
            <v>10022618-Mantenimiento Preventivo</v>
          </cell>
        </row>
        <row r="18">
          <cell r="D18" t="str">
            <v>10023020-Mantenimiento Operativo</v>
          </cell>
        </row>
        <row r="19">
          <cell r="D19" t="str">
            <v>10023623-Garajes</v>
          </cell>
        </row>
        <row r="20">
          <cell r="D20" t="str">
            <v>10023824-Planificación Produccion</v>
          </cell>
        </row>
        <row r="21">
          <cell r="D21" t="str">
            <v>10023825-Centro De Informacion Fabrica</v>
          </cell>
        </row>
        <row r="22">
          <cell r="D22" t="str">
            <v>10024026-Soporte de Procesos</v>
          </cell>
        </row>
        <row r="23">
          <cell r="D23" t="str">
            <v>10024428-Gestion Administracion</v>
          </cell>
        </row>
        <row r="24">
          <cell r="D24" t="str">
            <v>10024429-Personal Y Planillas</v>
          </cell>
        </row>
        <row r="25">
          <cell r="D25" t="str">
            <v>10024430-Sanidad Y Farmacia</v>
          </cell>
        </row>
        <row r="26">
          <cell r="D26" t="str">
            <v>10024631-Seguridad Fisica Planta</v>
          </cell>
        </row>
        <row r="27">
          <cell r="D27" t="str">
            <v>10046242-Comercializacion La Paz</v>
          </cell>
        </row>
        <row r="28">
          <cell r="D28" t="str">
            <v>10046243-Comercializacion Oruro</v>
          </cell>
        </row>
        <row r="29">
          <cell r="D29" t="str">
            <v>10046846-Asesoria Tecnica</v>
          </cell>
        </row>
        <row r="30">
          <cell r="D30" t="str">
            <v>11010401-San Roque Prod.Agregados</v>
          </cell>
        </row>
        <row r="31">
          <cell r="D31" t="str">
            <v>20034832-Casa Matriz Alta Direccion</v>
          </cell>
        </row>
        <row r="32">
          <cell r="D32" t="str">
            <v>20035033-Casa Matriz Recursos Humanos</v>
          </cell>
        </row>
        <row r="33">
          <cell r="D33" t="str">
            <v>20035234-Casa Matriz Auditoria</v>
          </cell>
        </row>
        <row r="34">
          <cell r="D34" t="str">
            <v>20035435-Casa Matriz Adm. Ofi. Central</v>
          </cell>
        </row>
        <row r="35">
          <cell r="D35" t="str">
            <v>20035636-Casa Matriz Gest. Finanzas</v>
          </cell>
        </row>
        <row r="36">
          <cell r="D36" t="str">
            <v>20035637-Casa Matriz Contabilidad</v>
          </cell>
        </row>
        <row r="37">
          <cell r="D37" t="str">
            <v>20035638-Casa Matriz Finanzas</v>
          </cell>
        </row>
        <row r="38">
          <cell r="D38" t="str">
            <v>20035639-Casa Matriz Tesoreria</v>
          </cell>
        </row>
        <row r="39">
          <cell r="D39" t="str">
            <v>20035840-Casa Matriz Sistemas</v>
          </cell>
        </row>
        <row r="40">
          <cell r="D40" t="str">
            <v>20036041-Casa Matriz Seg. Fis. Of. Cent</v>
          </cell>
        </row>
        <row r="41">
          <cell r="D41" t="str">
            <v>30012013-Molino Sket</v>
          </cell>
        </row>
        <row r="42">
          <cell r="D42" t="str">
            <v>30012214-Ensilaje Y Envase</v>
          </cell>
        </row>
        <row r="43">
          <cell r="D43" t="str">
            <v>30022415-Gestion Mantenimiento</v>
          </cell>
        </row>
        <row r="44">
          <cell r="D44" t="str">
            <v>30022416-Abasto</v>
          </cell>
        </row>
        <row r="45">
          <cell r="D45" t="str">
            <v>30022417-Adquisiciones</v>
          </cell>
        </row>
        <row r="46">
          <cell r="D46" t="str">
            <v>30023422-Talleres</v>
          </cell>
        </row>
        <row r="47">
          <cell r="D47" t="str">
            <v>30023824-Gestion Produccion</v>
          </cell>
        </row>
        <row r="48">
          <cell r="D48" t="str">
            <v>30023825-Centro De Informacion Fabrica</v>
          </cell>
        </row>
        <row r="49">
          <cell r="D49" t="str">
            <v>30024026-Soporte de Procesos</v>
          </cell>
        </row>
        <row r="50">
          <cell r="D50" t="str">
            <v>30024148-Ingenieria De Procesos</v>
          </cell>
        </row>
        <row r="51">
          <cell r="D51" t="str">
            <v>30024428-Gestion Administracion</v>
          </cell>
        </row>
        <row r="52">
          <cell r="D52" t="str">
            <v>30035033-Recursos Humanos</v>
          </cell>
        </row>
        <row r="53">
          <cell r="D53" t="str">
            <v>30035034-Sistema de Gestión Integrado</v>
          </cell>
        </row>
        <row r="54">
          <cell r="D54" t="str">
            <v>30035637-Contabilidad</v>
          </cell>
        </row>
        <row r="55">
          <cell r="D55" t="str">
            <v>30035840-Sistemas</v>
          </cell>
        </row>
        <row r="56">
          <cell r="D56" t="str">
            <v>30046242-Gestion Comercializacion</v>
          </cell>
        </row>
        <row r="57">
          <cell r="D57" t="str">
            <v>30046846-Asesoria Tecnica</v>
          </cell>
        </row>
        <row r="58">
          <cell r="D58" t="str">
            <v>40010201-Cantera</v>
          </cell>
        </row>
        <row r="59">
          <cell r="D59" t="str">
            <v>40010402-Chancado Caliza</v>
          </cell>
        </row>
        <row r="60">
          <cell r="D60" t="str">
            <v>40011407-Molienda Crudo</v>
          </cell>
        </row>
        <row r="61">
          <cell r="D61" t="str">
            <v>40011608-Horno Fls</v>
          </cell>
        </row>
        <row r="62">
          <cell r="D62" t="str">
            <v>40011609-Clinkerización Horno TR3</v>
          </cell>
        </row>
        <row r="63">
          <cell r="D63" t="str">
            <v>40012011-Molino Fls</v>
          </cell>
        </row>
        <row r="64">
          <cell r="D64" t="str">
            <v>40012214-Ensilaje Y Envase</v>
          </cell>
        </row>
        <row r="65">
          <cell r="D65" t="str">
            <v>40022415-Gestion Mantenimiento</v>
          </cell>
        </row>
        <row r="66">
          <cell r="D66" t="str">
            <v>40022416-Abasto</v>
          </cell>
        </row>
        <row r="67">
          <cell r="D67" t="str">
            <v>40022417-Adquisiciones</v>
          </cell>
        </row>
        <row r="68">
          <cell r="D68" t="str">
            <v>40023020-Mantenimiento</v>
          </cell>
        </row>
        <row r="69">
          <cell r="D69" t="str">
            <v>40023623-Garajes</v>
          </cell>
        </row>
        <row r="70">
          <cell r="D70" t="str">
            <v>40023824-Gestion Produccion</v>
          </cell>
        </row>
        <row r="71">
          <cell r="D71" t="str">
            <v>40023825-Centro De Informacion Fabrica</v>
          </cell>
        </row>
        <row r="72">
          <cell r="D72" t="str">
            <v>40024026-Control De Calidad</v>
          </cell>
        </row>
        <row r="73">
          <cell r="D73" t="str">
            <v>40024428-Gestion Administracion</v>
          </cell>
        </row>
        <row r="74">
          <cell r="D74" t="str">
            <v>40024429-Recursos Humanos</v>
          </cell>
        </row>
        <row r="75">
          <cell r="D75" t="str">
            <v>40035033-Recursos Humanos</v>
          </cell>
        </row>
        <row r="76">
          <cell r="D76" t="str">
            <v>40035435-Adm. Oficina Central</v>
          </cell>
        </row>
        <row r="77">
          <cell r="D77" t="str">
            <v>40035637-Contabilidad</v>
          </cell>
        </row>
        <row r="78">
          <cell r="D78" t="str">
            <v>40035840-Sistemas</v>
          </cell>
        </row>
        <row r="79">
          <cell r="D79" t="str">
            <v>40046242-Comercializacion</v>
          </cell>
        </row>
        <row r="80">
          <cell r="D80" t="str">
            <v>40046243-Distribucion Y Ventas</v>
          </cell>
        </row>
        <row r="81">
          <cell r="D81" t="str">
            <v>40046846-Asesoria Tecnica</v>
          </cell>
        </row>
        <row r="82">
          <cell r="D82" t="str">
            <v>51010401-Hormigones</v>
          </cell>
        </row>
        <row r="83">
          <cell r="D83" t="str">
            <v>51020802-Gest. Adm. Planta</v>
          </cell>
        </row>
        <row r="84">
          <cell r="D84" t="str">
            <v>51020802-Gest. Adm. Planta</v>
          </cell>
        </row>
        <row r="85">
          <cell r="D85" t="str">
            <v>52010401-Hormigones</v>
          </cell>
        </row>
        <row r="86">
          <cell r="D86" t="str">
            <v>52020802-Gest. Adm. Planta</v>
          </cell>
        </row>
        <row r="87">
          <cell r="D87" t="str">
            <v>53010401-Hormigones</v>
          </cell>
        </row>
        <row r="88">
          <cell r="D88" t="str">
            <v>53020802-Gest. Adm. Planta</v>
          </cell>
        </row>
        <row r="89">
          <cell r="D89" t="str">
            <v>54010106-Arena - Proy Ancaravi - Huacha</v>
          </cell>
        </row>
        <row r="90">
          <cell r="D90" t="str">
            <v>54010207-Grava - Proy. Ancaravi - Huach</v>
          </cell>
        </row>
        <row r="91">
          <cell r="D91" t="str">
            <v>54010308-Colocado - Proy. Ancaravi - Hu</v>
          </cell>
        </row>
        <row r="92">
          <cell r="D92" t="str">
            <v>54010401-Hormigones - Proy. Ancaravi -</v>
          </cell>
        </row>
        <row r="93">
          <cell r="D93" t="str">
            <v>54031203-Gestión Adm. - Ancaravi - Huac</v>
          </cell>
        </row>
        <row r="94">
          <cell r="D94" t="str">
            <v>60010603-Chancado Yeso</v>
          </cell>
        </row>
        <row r="95">
          <cell r="D95" t="str">
            <v>60012011-Molino A.Ch. 1</v>
          </cell>
        </row>
        <row r="96">
          <cell r="D96" t="str">
            <v>60012012-Molino A.Ch.2</v>
          </cell>
        </row>
        <row r="97">
          <cell r="D97" t="str">
            <v>60012013-Molino A.Ch. 3</v>
          </cell>
        </row>
        <row r="98">
          <cell r="D98" t="str">
            <v>60012214-Ensilaje Y Envase</v>
          </cell>
        </row>
        <row r="99">
          <cell r="D99" t="str">
            <v>60022415- Mantenimiento</v>
          </cell>
        </row>
        <row r="100">
          <cell r="D100" t="str">
            <v>60022416-Almacenes</v>
          </cell>
        </row>
        <row r="101">
          <cell r="D101" t="str">
            <v>60022417-Adquisiciones</v>
          </cell>
        </row>
        <row r="102">
          <cell r="D102" t="str">
            <v>60022618-Mantenimiento Preventivo</v>
          </cell>
        </row>
        <row r="103">
          <cell r="D103" t="str">
            <v>60023020-Mantenimiento Operativo</v>
          </cell>
        </row>
        <row r="104">
          <cell r="D104" t="str">
            <v>60023221-Obras Civiles</v>
          </cell>
        </row>
        <row r="105">
          <cell r="D105" t="str">
            <v>60023824-Planificación Produccion</v>
          </cell>
        </row>
        <row r="106">
          <cell r="D106" t="str">
            <v>60023825-C.I.F.</v>
          </cell>
        </row>
        <row r="107">
          <cell r="D107" t="str">
            <v>60024026-Control De Calidad</v>
          </cell>
        </row>
        <row r="108">
          <cell r="D108" t="str">
            <v>60024428-Gestion Administracion</v>
          </cell>
        </row>
        <row r="109">
          <cell r="D109" t="str">
            <v>60024429-Personal Y Planillas</v>
          </cell>
        </row>
        <row r="110">
          <cell r="D110" t="str">
            <v>60035033-Recursos Humanos</v>
          </cell>
        </row>
        <row r="111">
          <cell r="D111" t="str">
            <v>60035435-Administración Cochabamba</v>
          </cell>
        </row>
        <row r="112">
          <cell r="D112" t="str">
            <v>60035637-Contabilidad</v>
          </cell>
        </row>
        <row r="113">
          <cell r="D113" t="str">
            <v>60035840-Sistemas</v>
          </cell>
        </row>
        <row r="114">
          <cell r="D114" t="str">
            <v>60046243-Comercializacion Reg.Oruro</v>
          </cell>
        </row>
        <row r="115">
          <cell r="D115" t="str">
            <v>60046255-Comercializacion Reg.Cbba.</v>
          </cell>
        </row>
        <row r="116">
          <cell r="D116" t="str">
            <v>55010106-Arena - Proy. Paraiso - El Tinto</v>
          </cell>
        </row>
        <row r="117">
          <cell r="D117" t="str">
            <v>55010207-Grava - Proy. Paraiso - El Tinto</v>
          </cell>
        </row>
        <row r="118">
          <cell r="D118" t="str">
            <v>55010308-Colocado - Proy. Paraiso - El Tinto</v>
          </cell>
        </row>
        <row r="119">
          <cell r="D119" t="str">
            <v>55010401-Hormigones - Proy. Paraiso - El Tinto</v>
          </cell>
        </row>
        <row r="120">
          <cell r="D120" t="str">
            <v>55031203-Gestión Adm. - Proy. Paraiso - El Tinto</v>
          </cell>
        </row>
        <row r="121">
          <cell r="D121" t="str">
            <v>57020802 Gestión Adm. Planta</v>
          </cell>
        </row>
        <row r="122">
          <cell r="D122" t="str">
            <v>57010401-Hormigones</v>
          </cell>
        </row>
        <row r="123">
          <cell r="D123" t="str">
            <v>75010207-Perm - Grava Proy Anc Huac</v>
          </cell>
        </row>
        <row r="124">
          <cell r="D124" t="str">
            <v>74010308-Perm - Colocado Proy Anc Huac</v>
          </cell>
        </row>
        <row r="125">
          <cell r="D125" t="str">
            <v>74010401-Perm - Hormigones Proy Anc Hua</v>
          </cell>
        </row>
        <row r="126">
          <cell r="D126" t="str">
            <v>74031203-Perm - Gestión Adm - Anc Huac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Def. Variables"/>
      <sheetName val="Planilla Base"/>
      <sheetName val="E - Alta Dirección"/>
      <sheetName val="E - RR.HH."/>
      <sheetName val="E - Auditoria"/>
      <sheetName val="E - Adm. Of. Central"/>
      <sheetName val="E - Gest. Finanzas"/>
      <sheetName val="E - Contabilidad"/>
      <sheetName val="E - Finanzas"/>
      <sheetName val="E - Tesoreria"/>
      <sheetName val="E - Sistemas"/>
      <sheetName val="E - Seg. Fis. Of. Central"/>
      <sheetName val="E -     "/>
      <sheetName val="E -      (2)"/>
      <sheetName val="TOTAL CASA MATRIZ"/>
      <sheetName val="Calendario"/>
      <sheetName val="Ppto. Organiacion de Eventos"/>
      <sheetName val="Ppto Actividades Des_Lab"/>
      <sheetName val="Personal Temporal"/>
      <sheetName val="Capacitación"/>
      <sheetName val="Valore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Planilla Base"/>
      <sheetName val="Pliegos Petitorios"/>
      <sheetName val="Inc. Salarial Obreros"/>
      <sheetName val="Gráficas Inc. Sal - Obreros"/>
      <sheetName val="Resumen Inc. - Obreros"/>
      <sheetName val="Factores Valoración"/>
      <sheetName val="Valoración - 2007"/>
      <sheetName val="Curva de la Industria"/>
      <sheetName val="Escala Salarial"/>
      <sheetName val="Inc. Salarial Emp - Tec"/>
      <sheetName val="Resumen Inc. Salarial Emp y Tec"/>
      <sheetName val="Antecedentes"/>
      <sheetName val="Proy. Inc."/>
      <sheetName val="Valores"/>
    </sheetNames>
    <sheetDataSet>
      <sheetData sheetId="14">
        <row r="2">
          <cell r="A2" t="str">
            <v>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zoomScale="115" zoomScaleNormal="115" zoomScalePageLayoutView="0" workbookViewId="0" topLeftCell="A1">
      <pane xSplit="5" ySplit="8" topLeftCell="M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R21" sqref="R21"/>
    </sheetView>
  </sheetViews>
  <sheetFormatPr defaultColWidth="11.421875" defaultRowHeight="12.75"/>
  <cols>
    <col min="1" max="1" width="4.8515625" style="0" customWidth="1"/>
    <col min="2" max="2" width="13.57421875" style="0" hidden="1" customWidth="1"/>
    <col min="3" max="3" width="14.140625" style="0" hidden="1" customWidth="1"/>
    <col min="4" max="4" width="15.28125" style="0" hidden="1" customWidth="1"/>
    <col min="5" max="5" width="24.8515625" style="0" customWidth="1"/>
    <col min="6" max="6" width="11.8515625" style="0" customWidth="1"/>
    <col min="7" max="7" width="6.28125" style="0" customWidth="1"/>
    <col min="8" max="8" width="11.421875" style="0" hidden="1" customWidth="1"/>
    <col min="9" max="9" width="7.421875" style="0" hidden="1" customWidth="1"/>
    <col min="10" max="10" width="5.00390625" style="0" hidden="1" customWidth="1"/>
    <col min="11" max="11" width="9.8515625" style="0" customWidth="1"/>
    <col min="12" max="12" width="10.421875" style="0" customWidth="1"/>
    <col min="13" max="13" width="10.7109375" style="0" customWidth="1"/>
    <col min="14" max="14" width="8.140625" style="0" customWidth="1"/>
    <col min="15" max="15" width="8.00390625" style="0" customWidth="1"/>
    <col min="16" max="16" width="7.8515625" style="0" customWidth="1"/>
    <col min="17" max="18" width="6.57421875" style="0" customWidth="1"/>
    <col min="19" max="19" width="9.8515625" style="0" customWidth="1"/>
    <col min="20" max="20" width="10.00390625" style="0" customWidth="1"/>
    <col min="21" max="21" width="9.8515625" style="0" customWidth="1"/>
    <col min="22" max="22" width="10.00390625" style="0" customWidth="1"/>
    <col min="23" max="23" width="11.57421875" style="0" hidden="1" customWidth="1"/>
    <col min="24" max="24" width="10.140625" style="0" customWidth="1"/>
    <col min="25" max="25" width="9.8515625" style="0" customWidth="1"/>
    <col min="26" max="26" width="5.00390625" style="0" customWidth="1"/>
  </cols>
  <sheetData>
    <row r="1" spans="1:26" ht="12.75">
      <c r="A1" s="1"/>
      <c r="B1" s="1"/>
      <c r="E1" s="51" t="s">
        <v>164</v>
      </c>
      <c r="Z1" s="35"/>
    </row>
    <row r="2" spans="5:26" ht="12.75">
      <c r="E2" s="38" t="s">
        <v>165</v>
      </c>
      <c r="Z2" s="35"/>
    </row>
    <row r="3" spans="1:26" ht="15.75">
      <c r="A3" s="131" t="s">
        <v>36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</row>
    <row r="4" spans="1:26" ht="15.75">
      <c r="A4" s="132" t="s">
        <v>154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</row>
    <row r="5" spans="1:26" ht="15.7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5"/>
    </row>
    <row r="6" spans="1:26" ht="16.5" thickBot="1">
      <c r="A6" s="76" t="s">
        <v>89</v>
      </c>
      <c r="B6" s="76"/>
      <c r="C6" s="76"/>
      <c r="D6" s="76"/>
      <c r="E6" s="76" t="s">
        <v>90</v>
      </c>
      <c r="F6" s="76" t="s">
        <v>98</v>
      </c>
      <c r="G6" s="76" t="s">
        <v>91</v>
      </c>
      <c r="H6" s="76"/>
      <c r="I6" s="76" t="s">
        <v>92</v>
      </c>
      <c r="J6" s="76" t="s">
        <v>93</v>
      </c>
      <c r="K6" s="76" t="s">
        <v>94</v>
      </c>
      <c r="L6" s="76" t="s">
        <v>99</v>
      </c>
      <c r="M6" s="76" t="s">
        <v>100</v>
      </c>
      <c r="N6" s="76" t="s">
        <v>101</v>
      </c>
      <c r="O6" s="76" t="s">
        <v>102</v>
      </c>
      <c r="P6" s="76" t="s">
        <v>103</v>
      </c>
      <c r="Q6" s="76" t="s">
        <v>104</v>
      </c>
      <c r="R6" s="76" t="s">
        <v>105</v>
      </c>
      <c r="S6" s="76" t="s">
        <v>106</v>
      </c>
      <c r="T6" s="76" t="s">
        <v>107</v>
      </c>
      <c r="U6" s="76" t="s">
        <v>108</v>
      </c>
      <c r="V6" s="76" t="s">
        <v>56</v>
      </c>
      <c r="W6" s="76" t="s">
        <v>109</v>
      </c>
      <c r="X6" s="76" t="s">
        <v>110</v>
      </c>
      <c r="Y6" s="76" t="s">
        <v>111</v>
      </c>
      <c r="Z6" s="35"/>
    </row>
    <row r="7" spans="1:26" s="42" customFormat="1" ht="13.5" thickTop="1">
      <c r="A7" s="77"/>
      <c r="B7" s="77"/>
      <c r="C7" s="77"/>
      <c r="D7" s="77"/>
      <c r="E7" s="77"/>
      <c r="F7" s="77" t="s">
        <v>5</v>
      </c>
      <c r="G7" s="77" t="s">
        <v>38</v>
      </c>
      <c r="H7" s="77" t="s">
        <v>40</v>
      </c>
      <c r="I7" s="77" t="s">
        <v>7</v>
      </c>
      <c r="J7" s="77" t="s">
        <v>8</v>
      </c>
      <c r="K7" s="77" t="s">
        <v>9</v>
      </c>
      <c r="L7" s="77" t="s">
        <v>11</v>
      </c>
      <c r="M7" s="77" t="s">
        <v>11</v>
      </c>
      <c r="N7" s="77" t="s">
        <v>14</v>
      </c>
      <c r="O7" s="77" t="s">
        <v>14</v>
      </c>
      <c r="P7" s="77" t="s">
        <v>71</v>
      </c>
      <c r="Q7" s="77" t="s">
        <v>15</v>
      </c>
      <c r="R7" s="77" t="s">
        <v>69</v>
      </c>
      <c r="S7" s="77" t="s">
        <v>10</v>
      </c>
      <c r="T7" s="77" t="s">
        <v>33</v>
      </c>
      <c r="U7" s="77" t="s">
        <v>18</v>
      </c>
      <c r="V7" s="77" t="s">
        <v>72</v>
      </c>
      <c r="W7" s="77" t="s">
        <v>80</v>
      </c>
      <c r="X7" s="77" t="s">
        <v>33</v>
      </c>
      <c r="Y7" s="77" t="s">
        <v>23</v>
      </c>
      <c r="Z7" s="39"/>
    </row>
    <row r="8" spans="1:26" s="42" customFormat="1" ht="13.5" thickBot="1">
      <c r="A8" s="78" t="s">
        <v>0</v>
      </c>
      <c r="B8" s="78" t="s">
        <v>1</v>
      </c>
      <c r="C8" s="78" t="s">
        <v>2</v>
      </c>
      <c r="D8" s="78" t="s">
        <v>3</v>
      </c>
      <c r="E8" s="78" t="s">
        <v>4</v>
      </c>
      <c r="F8" s="78" t="s">
        <v>6</v>
      </c>
      <c r="G8" s="78"/>
      <c r="H8" s="78" t="s">
        <v>41</v>
      </c>
      <c r="I8" s="78" t="s">
        <v>74</v>
      </c>
      <c r="J8" s="79" t="s">
        <v>75</v>
      </c>
      <c r="K8" s="78" t="s">
        <v>10</v>
      </c>
      <c r="L8" s="78" t="s">
        <v>12</v>
      </c>
      <c r="M8" s="78" t="s">
        <v>13</v>
      </c>
      <c r="N8" s="78" t="s">
        <v>15</v>
      </c>
      <c r="O8" s="78" t="s">
        <v>16</v>
      </c>
      <c r="P8" s="78" t="s">
        <v>19</v>
      </c>
      <c r="Q8" s="78" t="s">
        <v>68</v>
      </c>
      <c r="R8" s="78" t="s">
        <v>70</v>
      </c>
      <c r="S8" s="78" t="s">
        <v>17</v>
      </c>
      <c r="T8" s="78" t="s">
        <v>67</v>
      </c>
      <c r="U8" s="78" t="s">
        <v>19</v>
      </c>
      <c r="V8" s="78"/>
      <c r="W8" s="78" t="s">
        <v>81</v>
      </c>
      <c r="X8" s="78" t="s">
        <v>34</v>
      </c>
      <c r="Y8" s="78" t="s">
        <v>24</v>
      </c>
      <c r="Z8" s="44"/>
    </row>
    <row r="9" spans="1:26" ht="27" customHeight="1" thickTop="1">
      <c r="A9" s="80">
        <v>1</v>
      </c>
      <c r="B9" s="80"/>
      <c r="C9" s="80"/>
      <c r="D9" s="80"/>
      <c r="E9" s="81" t="s">
        <v>155</v>
      </c>
      <c r="F9" s="80">
        <v>1111111</v>
      </c>
      <c r="G9" s="80" t="s">
        <v>39</v>
      </c>
      <c r="H9" s="82">
        <v>27892</v>
      </c>
      <c r="I9" s="80">
        <v>2</v>
      </c>
      <c r="J9" s="80">
        <v>1</v>
      </c>
      <c r="K9" s="83">
        <v>9168</v>
      </c>
      <c r="L9" s="84">
        <v>35927</v>
      </c>
      <c r="M9" s="85">
        <v>43220</v>
      </c>
      <c r="N9" s="86">
        <f>DAYS360(L9,M9)</f>
        <v>7188</v>
      </c>
      <c r="O9" s="83">
        <f>+N9/360</f>
        <v>19.966666666666665</v>
      </c>
      <c r="P9" s="83">
        <v>0</v>
      </c>
      <c r="Q9" s="87">
        <v>25</v>
      </c>
      <c r="R9" s="87">
        <v>5</v>
      </c>
      <c r="S9" s="83">
        <f>+K9/30*Q9</f>
        <v>7640.000000000001</v>
      </c>
      <c r="T9" s="88">
        <f>1805*3*0.34</f>
        <v>1841.1000000000001</v>
      </c>
      <c r="U9" s="83">
        <f>+K9/240*P9</f>
        <v>0</v>
      </c>
      <c r="V9" s="88">
        <f>+K9/30*R9</f>
        <v>1528</v>
      </c>
      <c r="W9" s="88">
        <v>0</v>
      </c>
      <c r="X9" s="89">
        <v>0</v>
      </c>
      <c r="Y9" s="90">
        <f>+S9+T9+U9+V9</f>
        <v>11009.1</v>
      </c>
      <c r="Z9" s="61"/>
    </row>
    <row r="10" spans="1:26" ht="27" customHeight="1">
      <c r="A10" s="91">
        <v>2</v>
      </c>
      <c r="B10" s="91"/>
      <c r="C10" s="91"/>
      <c r="D10" s="91"/>
      <c r="E10" s="92" t="s">
        <v>156</v>
      </c>
      <c r="F10" s="91">
        <v>2222222</v>
      </c>
      <c r="G10" s="91" t="s">
        <v>39</v>
      </c>
      <c r="H10" s="93">
        <v>27902</v>
      </c>
      <c r="I10" s="91">
        <v>1</v>
      </c>
      <c r="J10" s="91">
        <v>2</v>
      </c>
      <c r="K10" s="94">
        <v>7596</v>
      </c>
      <c r="L10" s="95">
        <v>37427</v>
      </c>
      <c r="M10" s="96">
        <v>43220</v>
      </c>
      <c r="N10" s="97">
        <f aca="true" t="shared" si="0" ref="N10:N20">DAYS360(L10,M10)</f>
        <v>5710</v>
      </c>
      <c r="O10" s="94">
        <f aca="true" t="shared" si="1" ref="O10:O20">+N10/360</f>
        <v>15.86111111111111</v>
      </c>
      <c r="P10" s="94">
        <v>0</v>
      </c>
      <c r="Q10" s="98">
        <v>25</v>
      </c>
      <c r="R10" s="98">
        <v>5</v>
      </c>
      <c r="S10" s="94">
        <f aca="true" t="shared" si="2" ref="S10:S20">+K10/30*Q10</f>
        <v>6330</v>
      </c>
      <c r="T10" s="99">
        <f>1805*3*0.26</f>
        <v>1407.9</v>
      </c>
      <c r="U10" s="94">
        <f aca="true" t="shared" si="3" ref="U10:U20">+K10/240*P10</f>
        <v>0</v>
      </c>
      <c r="V10" s="99">
        <v>918.72</v>
      </c>
      <c r="W10" s="99">
        <v>0</v>
      </c>
      <c r="X10" s="100">
        <v>0</v>
      </c>
      <c r="Y10" s="101">
        <f aca="true" t="shared" si="4" ref="Y10:Y20">+S10+T10+U10+V10</f>
        <v>8656.619999999999</v>
      </c>
      <c r="Z10" s="54"/>
    </row>
    <row r="11" spans="1:26" ht="27" customHeight="1">
      <c r="A11" s="91">
        <v>3</v>
      </c>
      <c r="B11" s="91"/>
      <c r="C11" s="91"/>
      <c r="D11" s="91"/>
      <c r="E11" s="92" t="s">
        <v>157</v>
      </c>
      <c r="F11" s="91">
        <v>3333333</v>
      </c>
      <c r="G11" s="91" t="s">
        <v>39</v>
      </c>
      <c r="H11" s="93">
        <v>27922</v>
      </c>
      <c r="I11" s="91">
        <v>2</v>
      </c>
      <c r="J11" s="91">
        <v>3</v>
      </c>
      <c r="K11" s="94">
        <v>6346</v>
      </c>
      <c r="L11" s="95">
        <v>36227</v>
      </c>
      <c r="M11" s="96">
        <v>43220</v>
      </c>
      <c r="N11" s="97">
        <f t="shared" si="0"/>
        <v>6892</v>
      </c>
      <c r="O11" s="94">
        <f t="shared" si="1"/>
        <v>19.144444444444446</v>
      </c>
      <c r="P11" s="94">
        <v>0</v>
      </c>
      <c r="Q11" s="98">
        <v>25</v>
      </c>
      <c r="R11" s="98">
        <v>5</v>
      </c>
      <c r="S11" s="94">
        <f t="shared" si="2"/>
        <v>5288.333333333333</v>
      </c>
      <c r="T11" s="99">
        <f>1805*3*0.34</f>
        <v>1841.1000000000001</v>
      </c>
      <c r="U11" s="94">
        <f t="shared" si="3"/>
        <v>0</v>
      </c>
      <c r="V11" s="99">
        <v>760.32</v>
      </c>
      <c r="W11" s="99">
        <v>0</v>
      </c>
      <c r="X11" s="100">
        <v>0</v>
      </c>
      <c r="Y11" s="101">
        <f t="shared" si="4"/>
        <v>7889.753333333333</v>
      </c>
      <c r="Z11" s="54"/>
    </row>
    <row r="12" spans="1:26" ht="27" customHeight="1">
      <c r="A12" s="91">
        <v>4</v>
      </c>
      <c r="B12" s="91"/>
      <c r="C12" s="91"/>
      <c r="D12" s="91"/>
      <c r="E12" s="92" t="s">
        <v>158</v>
      </c>
      <c r="F12" s="91">
        <v>4444444</v>
      </c>
      <c r="G12" s="91" t="s">
        <v>39</v>
      </c>
      <c r="H12" s="93">
        <v>27722</v>
      </c>
      <c r="I12" s="91">
        <v>2</v>
      </c>
      <c r="J12" s="91">
        <v>4</v>
      </c>
      <c r="K12" s="94">
        <v>5288</v>
      </c>
      <c r="L12" s="95">
        <v>37727</v>
      </c>
      <c r="M12" s="96">
        <v>43220</v>
      </c>
      <c r="N12" s="97">
        <f t="shared" si="0"/>
        <v>5414</v>
      </c>
      <c r="O12" s="94">
        <f t="shared" si="1"/>
        <v>15.03888888888889</v>
      </c>
      <c r="P12" s="94">
        <v>0</v>
      </c>
      <c r="Q12" s="98">
        <v>25</v>
      </c>
      <c r="R12" s="98">
        <v>5</v>
      </c>
      <c r="S12" s="94">
        <f t="shared" si="2"/>
        <v>4406.666666666667</v>
      </c>
      <c r="T12" s="99">
        <f>1805*3*0.34</f>
        <v>1841.1000000000001</v>
      </c>
      <c r="U12" s="94">
        <f t="shared" si="3"/>
        <v>0</v>
      </c>
      <c r="V12" s="99">
        <v>633.6</v>
      </c>
      <c r="W12" s="99">
        <v>0</v>
      </c>
      <c r="X12" s="100">
        <v>0</v>
      </c>
      <c r="Y12" s="101">
        <f t="shared" si="4"/>
        <v>6881.366666666668</v>
      </c>
      <c r="Z12" s="54"/>
    </row>
    <row r="13" spans="1:26" ht="27" customHeight="1">
      <c r="A13" s="91">
        <v>5</v>
      </c>
      <c r="B13" s="91"/>
      <c r="C13" s="91"/>
      <c r="D13" s="91"/>
      <c r="E13" s="92" t="s">
        <v>159</v>
      </c>
      <c r="F13" s="91">
        <v>5555555</v>
      </c>
      <c r="G13" s="91" t="s">
        <v>39</v>
      </c>
      <c r="H13" s="93">
        <v>27522</v>
      </c>
      <c r="I13" s="91">
        <v>2</v>
      </c>
      <c r="J13" s="91">
        <v>5</v>
      </c>
      <c r="K13" s="94">
        <v>4372</v>
      </c>
      <c r="L13" s="95">
        <v>36527</v>
      </c>
      <c r="M13" s="96">
        <v>43220</v>
      </c>
      <c r="N13" s="97">
        <f t="shared" si="0"/>
        <v>6598</v>
      </c>
      <c r="O13" s="94">
        <f t="shared" si="1"/>
        <v>18.32777777777778</v>
      </c>
      <c r="P13" s="94">
        <v>0</v>
      </c>
      <c r="Q13" s="98">
        <v>25</v>
      </c>
      <c r="R13" s="98">
        <v>5</v>
      </c>
      <c r="S13" s="94">
        <f t="shared" si="2"/>
        <v>3643.333333333333</v>
      </c>
      <c r="T13" s="99">
        <f>1805*3*0.34</f>
        <v>1841.1000000000001</v>
      </c>
      <c r="U13" s="94">
        <f t="shared" si="3"/>
        <v>0</v>
      </c>
      <c r="V13" s="99">
        <v>506.88</v>
      </c>
      <c r="W13" s="99">
        <v>0</v>
      </c>
      <c r="X13" s="100">
        <v>0</v>
      </c>
      <c r="Y13" s="101">
        <f t="shared" si="4"/>
        <v>5991.3133333333335</v>
      </c>
      <c r="Z13" s="54"/>
    </row>
    <row r="14" spans="1:26" ht="27" customHeight="1">
      <c r="A14" s="91">
        <v>6</v>
      </c>
      <c r="B14" s="91"/>
      <c r="C14" s="91"/>
      <c r="D14" s="91"/>
      <c r="E14" s="92" t="s">
        <v>160</v>
      </c>
      <c r="F14" s="91">
        <v>6666666</v>
      </c>
      <c r="G14" s="91" t="s">
        <v>39</v>
      </c>
      <c r="H14" s="93">
        <v>27322</v>
      </c>
      <c r="I14" s="91">
        <v>2</v>
      </c>
      <c r="J14" s="91">
        <v>6</v>
      </c>
      <c r="K14" s="94">
        <v>3552</v>
      </c>
      <c r="L14" s="95">
        <v>38027</v>
      </c>
      <c r="M14" s="96">
        <v>43220</v>
      </c>
      <c r="N14" s="97">
        <f t="shared" si="0"/>
        <v>5120</v>
      </c>
      <c r="O14" s="94">
        <f t="shared" si="1"/>
        <v>14.222222222222221</v>
      </c>
      <c r="P14" s="94">
        <v>50</v>
      </c>
      <c r="Q14" s="98">
        <v>25</v>
      </c>
      <c r="R14" s="98">
        <v>5</v>
      </c>
      <c r="S14" s="94">
        <f t="shared" si="2"/>
        <v>2960</v>
      </c>
      <c r="T14" s="99">
        <f>1805*3*0.26</f>
        <v>1407.9</v>
      </c>
      <c r="U14" s="94">
        <f t="shared" si="3"/>
        <v>740</v>
      </c>
      <c r="V14" s="99">
        <v>411.84</v>
      </c>
      <c r="W14" s="99">
        <v>0</v>
      </c>
      <c r="X14" s="100">
        <v>0</v>
      </c>
      <c r="Y14" s="101">
        <f t="shared" si="4"/>
        <v>5519.74</v>
      </c>
      <c r="Z14" s="54"/>
    </row>
    <row r="15" spans="1:26" ht="27" customHeight="1">
      <c r="A15" s="91">
        <v>7</v>
      </c>
      <c r="B15" s="91"/>
      <c r="C15" s="91"/>
      <c r="D15" s="91"/>
      <c r="E15" s="92" t="s">
        <v>161</v>
      </c>
      <c r="F15" s="91">
        <v>7777777</v>
      </c>
      <c r="G15" s="91" t="s">
        <v>39</v>
      </c>
      <c r="H15" s="93">
        <v>27122</v>
      </c>
      <c r="I15" s="91">
        <v>1</v>
      </c>
      <c r="J15" s="91">
        <v>7</v>
      </c>
      <c r="K15" s="94">
        <v>2732</v>
      </c>
      <c r="L15" s="95">
        <v>36827</v>
      </c>
      <c r="M15" s="96">
        <v>43220</v>
      </c>
      <c r="N15" s="97">
        <f t="shared" si="0"/>
        <v>6302</v>
      </c>
      <c r="O15" s="94">
        <f t="shared" si="1"/>
        <v>17.505555555555556</v>
      </c>
      <c r="P15" s="94">
        <v>25</v>
      </c>
      <c r="Q15" s="98">
        <v>25</v>
      </c>
      <c r="R15" s="98">
        <v>5</v>
      </c>
      <c r="S15" s="94">
        <f t="shared" si="2"/>
        <v>2276.6666666666665</v>
      </c>
      <c r="T15" s="99">
        <f>1805*3*0.34</f>
        <v>1841.1000000000001</v>
      </c>
      <c r="U15" s="94">
        <f t="shared" si="3"/>
        <v>284.5833333333333</v>
      </c>
      <c r="V15" s="99">
        <v>316.8</v>
      </c>
      <c r="W15" s="99">
        <v>0</v>
      </c>
      <c r="X15" s="100">
        <f aca="true" t="shared" si="5" ref="X15:X20">+K15*0.2</f>
        <v>546.4</v>
      </c>
      <c r="Y15" s="101">
        <f t="shared" si="4"/>
        <v>4719.15</v>
      </c>
      <c r="Z15" s="54"/>
    </row>
    <row r="16" spans="1:26" ht="27" customHeight="1">
      <c r="A16" s="91">
        <v>8</v>
      </c>
      <c r="B16" s="91"/>
      <c r="C16" s="91"/>
      <c r="D16" s="91"/>
      <c r="E16" s="92" t="s">
        <v>162</v>
      </c>
      <c r="F16" s="91">
        <v>8888888</v>
      </c>
      <c r="G16" s="91" t="s">
        <v>39</v>
      </c>
      <c r="H16" s="93">
        <v>26922</v>
      </c>
      <c r="I16" s="91">
        <v>1</v>
      </c>
      <c r="J16" s="91">
        <v>8</v>
      </c>
      <c r="K16" s="94">
        <v>2186</v>
      </c>
      <c r="L16" s="95">
        <v>35927</v>
      </c>
      <c r="M16" s="96">
        <v>43220</v>
      </c>
      <c r="N16" s="97">
        <f t="shared" si="0"/>
        <v>7188</v>
      </c>
      <c r="O16" s="94">
        <f t="shared" si="1"/>
        <v>19.966666666666665</v>
      </c>
      <c r="P16" s="94">
        <v>40</v>
      </c>
      <c r="Q16" s="98">
        <v>25</v>
      </c>
      <c r="R16" s="98">
        <v>5</v>
      </c>
      <c r="S16" s="94">
        <f t="shared" si="2"/>
        <v>1821.6666666666665</v>
      </c>
      <c r="T16" s="99">
        <f>1805*3*0.34</f>
        <v>1841.1000000000001</v>
      </c>
      <c r="U16" s="94">
        <f t="shared" si="3"/>
        <v>364.3333333333333</v>
      </c>
      <c r="V16" s="99">
        <v>253.44</v>
      </c>
      <c r="W16" s="99">
        <v>0</v>
      </c>
      <c r="X16" s="100">
        <f t="shared" si="5"/>
        <v>437.20000000000005</v>
      </c>
      <c r="Y16" s="101">
        <f t="shared" si="4"/>
        <v>4280.54</v>
      </c>
      <c r="Z16" s="54"/>
    </row>
    <row r="17" spans="1:26" ht="27" customHeight="1">
      <c r="A17" s="91">
        <v>9</v>
      </c>
      <c r="B17" s="91"/>
      <c r="C17" s="91"/>
      <c r="D17" s="91"/>
      <c r="E17" s="92" t="s">
        <v>163</v>
      </c>
      <c r="F17" s="91">
        <v>9999999</v>
      </c>
      <c r="G17" s="91" t="s">
        <v>86</v>
      </c>
      <c r="H17" s="93">
        <v>29265</v>
      </c>
      <c r="I17" s="91">
        <v>1</v>
      </c>
      <c r="J17" s="91">
        <v>9</v>
      </c>
      <c r="K17" s="94">
        <v>1912</v>
      </c>
      <c r="L17" s="95">
        <v>35927</v>
      </c>
      <c r="M17" s="96">
        <v>43220</v>
      </c>
      <c r="N17" s="97">
        <f t="shared" si="0"/>
        <v>7188</v>
      </c>
      <c r="O17" s="94">
        <f t="shared" si="1"/>
        <v>19.966666666666665</v>
      </c>
      <c r="P17" s="94">
        <v>65</v>
      </c>
      <c r="Q17" s="98">
        <v>25</v>
      </c>
      <c r="R17" s="98">
        <v>5</v>
      </c>
      <c r="S17" s="94">
        <f t="shared" si="2"/>
        <v>1593.3333333333333</v>
      </c>
      <c r="T17" s="99">
        <f>1656*3*0.34</f>
        <v>1689.1200000000001</v>
      </c>
      <c r="U17" s="94">
        <f t="shared" si="3"/>
        <v>517.8333333333334</v>
      </c>
      <c r="V17" s="99">
        <v>221.76</v>
      </c>
      <c r="W17" s="99">
        <v>0</v>
      </c>
      <c r="X17" s="100">
        <f t="shared" si="5"/>
        <v>382.40000000000003</v>
      </c>
      <c r="Y17" s="101">
        <f t="shared" si="4"/>
        <v>4022.046666666667</v>
      </c>
      <c r="Z17" s="54"/>
    </row>
    <row r="18" spans="1:26" ht="27" customHeight="1">
      <c r="A18" s="91">
        <v>10</v>
      </c>
      <c r="B18" s="91"/>
      <c r="C18" s="91"/>
      <c r="D18" s="91"/>
      <c r="E18" s="92" t="s">
        <v>95</v>
      </c>
      <c r="F18" s="91">
        <v>9999999</v>
      </c>
      <c r="G18" s="91" t="s">
        <v>86</v>
      </c>
      <c r="H18" s="93"/>
      <c r="I18" s="91">
        <v>2</v>
      </c>
      <c r="J18" s="91">
        <v>10</v>
      </c>
      <c r="K18" s="94">
        <v>1900</v>
      </c>
      <c r="L18" s="95">
        <v>34727</v>
      </c>
      <c r="M18" s="96">
        <v>43220</v>
      </c>
      <c r="N18" s="97">
        <f t="shared" si="0"/>
        <v>8372</v>
      </c>
      <c r="O18" s="94">
        <f t="shared" si="1"/>
        <v>23.255555555555556</v>
      </c>
      <c r="P18" s="94">
        <v>65</v>
      </c>
      <c r="Q18" s="98">
        <v>25</v>
      </c>
      <c r="R18" s="98">
        <v>5</v>
      </c>
      <c r="S18" s="94">
        <f t="shared" si="2"/>
        <v>1583.3333333333335</v>
      </c>
      <c r="T18" s="99">
        <f>1805*3*0.42</f>
        <v>2274.2999999999997</v>
      </c>
      <c r="U18" s="94">
        <f t="shared" si="3"/>
        <v>514.5833333333334</v>
      </c>
      <c r="V18" s="99">
        <v>205.92</v>
      </c>
      <c r="W18" s="99">
        <v>0</v>
      </c>
      <c r="X18" s="100">
        <f t="shared" si="5"/>
        <v>380</v>
      </c>
      <c r="Y18" s="101">
        <f t="shared" si="4"/>
        <v>4578.136666666666</v>
      </c>
      <c r="Z18" s="54"/>
    </row>
    <row r="19" spans="1:26" ht="27" customHeight="1">
      <c r="A19" s="91">
        <v>11</v>
      </c>
      <c r="B19" s="91"/>
      <c r="C19" s="91"/>
      <c r="D19" s="91"/>
      <c r="E19" s="92" t="s">
        <v>96</v>
      </c>
      <c r="F19" s="91">
        <v>9999999</v>
      </c>
      <c r="G19" s="91" t="s">
        <v>86</v>
      </c>
      <c r="H19" s="93"/>
      <c r="I19" s="91">
        <v>2</v>
      </c>
      <c r="J19" s="91">
        <v>11</v>
      </c>
      <c r="K19" s="94">
        <v>1868</v>
      </c>
      <c r="L19" s="95">
        <v>33527</v>
      </c>
      <c r="M19" s="96">
        <v>43220</v>
      </c>
      <c r="N19" s="97">
        <f t="shared" si="0"/>
        <v>9554</v>
      </c>
      <c r="O19" s="94">
        <f t="shared" si="1"/>
        <v>26.538888888888888</v>
      </c>
      <c r="P19" s="94">
        <v>0</v>
      </c>
      <c r="Q19" s="98">
        <v>25</v>
      </c>
      <c r="R19" s="98">
        <v>5</v>
      </c>
      <c r="S19" s="94">
        <f t="shared" si="2"/>
        <v>1556.6666666666667</v>
      </c>
      <c r="T19" s="99">
        <f>1805*3*0.5</f>
        <v>2707.5</v>
      </c>
      <c r="U19" s="94">
        <f t="shared" si="3"/>
        <v>0</v>
      </c>
      <c r="V19" s="99">
        <v>198.72</v>
      </c>
      <c r="W19" s="99">
        <v>0</v>
      </c>
      <c r="X19" s="100">
        <f t="shared" si="5"/>
        <v>373.6</v>
      </c>
      <c r="Y19" s="101">
        <f t="shared" si="4"/>
        <v>4462.886666666667</v>
      </c>
      <c r="Z19" s="54"/>
    </row>
    <row r="20" spans="1:26" ht="27" customHeight="1" thickBot="1">
      <c r="A20" s="102">
        <v>12</v>
      </c>
      <c r="B20" s="102"/>
      <c r="C20" s="102"/>
      <c r="D20" s="102"/>
      <c r="E20" s="103" t="s">
        <v>97</v>
      </c>
      <c r="F20" s="102">
        <v>9999999</v>
      </c>
      <c r="G20" s="102" t="s">
        <v>39</v>
      </c>
      <c r="H20" s="104">
        <v>26722</v>
      </c>
      <c r="I20" s="102">
        <v>1</v>
      </c>
      <c r="J20" s="102">
        <v>12</v>
      </c>
      <c r="K20" s="105">
        <v>1805</v>
      </c>
      <c r="L20" s="106">
        <v>37427</v>
      </c>
      <c r="M20" s="107">
        <v>43220</v>
      </c>
      <c r="N20" s="108">
        <f t="shared" si="0"/>
        <v>5710</v>
      </c>
      <c r="O20" s="105">
        <f t="shared" si="1"/>
        <v>15.86111111111111</v>
      </c>
      <c r="P20" s="105">
        <v>45</v>
      </c>
      <c r="Q20" s="109">
        <v>25</v>
      </c>
      <c r="R20" s="109">
        <v>5</v>
      </c>
      <c r="S20" s="105">
        <f t="shared" si="2"/>
        <v>1504.1666666666665</v>
      </c>
      <c r="T20" s="110">
        <f>1805*3*0.34</f>
        <v>1841.1000000000001</v>
      </c>
      <c r="U20" s="105">
        <f t="shared" si="3"/>
        <v>338.4375</v>
      </c>
      <c r="V20" s="110">
        <v>192</v>
      </c>
      <c r="W20" s="110">
        <v>0</v>
      </c>
      <c r="X20" s="100">
        <f t="shared" si="5"/>
        <v>361</v>
      </c>
      <c r="Y20" s="111">
        <f t="shared" si="4"/>
        <v>3875.7041666666664</v>
      </c>
      <c r="Z20" s="56"/>
    </row>
    <row r="21" spans="1:26" ht="18.75" customHeight="1" thickBot="1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3">
        <f>SUM(K9:K20)</f>
        <v>48725</v>
      </c>
      <c r="L21" s="114" t="s">
        <v>87</v>
      </c>
      <c r="M21" s="114" t="s">
        <v>87</v>
      </c>
      <c r="N21" s="114" t="s">
        <v>87</v>
      </c>
      <c r="O21" s="114" t="s">
        <v>87</v>
      </c>
      <c r="P21" s="114" t="s">
        <v>87</v>
      </c>
      <c r="Q21" s="114" t="s">
        <v>87</v>
      </c>
      <c r="R21" s="114" t="s">
        <v>87</v>
      </c>
      <c r="S21" s="113">
        <f aca="true" t="shared" si="6" ref="S21:Y21">SUM(S9:S20)</f>
        <v>40604.166666666664</v>
      </c>
      <c r="T21" s="113">
        <f t="shared" si="6"/>
        <v>22374.420000000002</v>
      </c>
      <c r="U21" s="113">
        <f t="shared" si="6"/>
        <v>2759.7708333333335</v>
      </c>
      <c r="V21" s="113">
        <f t="shared" si="6"/>
        <v>6148.000000000001</v>
      </c>
      <c r="W21" s="113">
        <f t="shared" si="6"/>
        <v>0</v>
      </c>
      <c r="X21" s="113">
        <f t="shared" si="6"/>
        <v>2480.6</v>
      </c>
      <c r="Y21" s="113">
        <f t="shared" si="6"/>
        <v>71886.3575</v>
      </c>
      <c r="Z21" s="72">
        <v>0</v>
      </c>
    </row>
    <row r="22" spans="10:26" ht="12.75" customHeight="1" thickTop="1">
      <c r="J22" s="22"/>
      <c r="K22" s="30"/>
      <c r="L22" s="19"/>
      <c r="M22" s="19"/>
      <c r="N22" s="26"/>
      <c r="O22" s="11"/>
      <c r="P22" s="30"/>
      <c r="Q22" s="34"/>
      <c r="R22" s="34"/>
      <c r="S22" s="11"/>
      <c r="T22" s="11"/>
      <c r="U22" s="33"/>
      <c r="V22" s="33"/>
      <c r="W22" s="33"/>
      <c r="X22" s="33"/>
      <c r="Y22" s="15"/>
      <c r="Z22" s="10"/>
    </row>
    <row r="23" spans="1:26" ht="12.75" customHeight="1">
      <c r="A23" t="s">
        <v>87</v>
      </c>
      <c r="E23" s="36" t="s">
        <v>88</v>
      </c>
      <c r="J23" s="22"/>
      <c r="K23" s="30"/>
      <c r="L23" s="19"/>
      <c r="M23" s="19"/>
      <c r="N23" s="26"/>
      <c r="O23" s="11"/>
      <c r="P23" s="30"/>
      <c r="Q23" s="34"/>
      <c r="R23" s="34"/>
      <c r="S23" s="11"/>
      <c r="T23" s="11"/>
      <c r="U23" s="33"/>
      <c r="V23" s="33"/>
      <c r="W23" s="33"/>
      <c r="X23" s="33"/>
      <c r="Y23" s="15"/>
      <c r="Z23" s="10"/>
    </row>
    <row r="24" spans="10:26" ht="12.75" customHeight="1">
      <c r="J24" s="22"/>
      <c r="K24" s="30"/>
      <c r="L24" s="19"/>
      <c r="M24" s="19"/>
      <c r="N24" s="26"/>
      <c r="O24" s="11"/>
      <c r="P24" s="30"/>
      <c r="Q24" s="34"/>
      <c r="R24" s="34"/>
      <c r="S24" s="11"/>
      <c r="T24" s="11"/>
      <c r="U24" s="33"/>
      <c r="V24" s="33"/>
      <c r="W24" s="33"/>
      <c r="X24" s="33"/>
      <c r="Y24" s="15"/>
      <c r="Z24" s="10"/>
    </row>
    <row r="25" spans="2:26" ht="12.75" customHeight="1">
      <c r="B25" s="1"/>
      <c r="J25" s="22"/>
      <c r="K25" s="11"/>
      <c r="L25" s="29"/>
      <c r="M25" s="19"/>
      <c r="N25" s="26"/>
      <c r="O25" s="11"/>
      <c r="P25" s="11"/>
      <c r="Q25" s="14"/>
      <c r="R25" s="14"/>
      <c r="S25" s="11"/>
      <c r="T25" s="11"/>
      <c r="U25" s="11"/>
      <c r="V25" s="10"/>
      <c r="W25" s="10"/>
      <c r="X25" s="33"/>
      <c r="Y25" s="15"/>
      <c r="Z25" s="10"/>
    </row>
    <row r="26" spans="1:26" ht="12.75" customHeight="1">
      <c r="A26" s="7"/>
      <c r="J26" s="22"/>
      <c r="K26" s="10"/>
      <c r="L26" s="29"/>
      <c r="M26" s="29"/>
      <c r="N26" s="8"/>
      <c r="O26" s="10"/>
      <c r="P26" s="10"/>
      <c r="Q26" s="8"/>
      <c r="R26" s="8"/>
      <c r="S26" s="10"/>
      <c r="T26" s="10"/>
      <c r="U26" s="10"/>
      <c r="V26" s="10"/>
      <c r="W26" s="10"/>
      <c r="X26" s="10"/>
      <c r="Y26" s="10"/>
      <c r="Z26" s="10"/>
    </row>
    <row r="27" spans="10:26" ht="12.75">
      <c r="J27" s="22"/>
      <c r="K27" s="5"/>
      <c r="L27" s="17"/>
      <c r="M27" s="18"/>
      <c r="N27" s="3"/>
      <c r="O27" s="5"/>
      <c r="P27" s="5"/>
      <c r="Q27" s="25"/>
      <c r="R27" s="25"/>
      <c r="S27" s="5"/>
      <c r="T27" s="5"/>
      <c r="U27" s="5"/>
      <c r="V27" s="5"/>
      <c r="W27" s="5"/>
      <c r="X27" s="5"/>
      <c r="Y27" s="12"/>
      <c r="Z27" s="4"/>
    </row>
    <row r="28" spans="10:26" ht="12.75">
      <c r="J28" s="22"/>
      <c r="K28" s="5"/>
      <c r="L28" s="18"/>
      <c r="M28" s="18"/>
      <c r="N28" s="3"/>
      <c r="O28" s="5"/>
      <c r="P28" s="5"/>
      <c r="Q28" s="25"/>
      <c r="R28" s="25"/>
      <c r="S28" s="5"/>
      <c r="T28" s="5"/>
      <c r="U28" s="5"/>
      <c r="V28" s="5"/>
      <c r="W28" s="5"/>
      <c r="X28" s="5"/>
      <c r="Y28" s="12"/>
      <c r="Z28" s="13"/>
    </row>
    <row r="29" spans="10:26" ht="12.75">
      <c r="J29" s="8"/>
      <c r="K29" s="11"/>
      <c r="L29" s="19"/>
      <c r="M29" s="19"/>
      <c r="N29" s="26"/>
      <c r="O29" s="11"/>
      <c r="P29" s="11"/>
      <c r="Q29" s="27"/>
      <c r="R29" s="27"/>
      <c r="S29" s="11"/>
      <c r="T29" s="11"/>
      <c r="U29" s="11"/>
      <c r="V29" s="10"/>
      <c r="W29" s="10"/>
      <c r="X29" s="10"/>
      <c r="Y29" s="15"/>
      <c r="Z29" s="10"/>
    </row>
    <row r="30" spans="2:26" ht="12.75">
      <c r="B30" s="21"/>
      <c r="C30" s="21"/>
      <c r="D30" s="21"/>
      <c r="F30" s="6"/>
      <c r="G30" s="6"/>
      <c r="H30" s="6"/>
      <c r="J30" s="8"/>
      <c r="K30" s="11"/>
      <c r="L30" s="19"/>
      <c r="M30" s="19"/>
      <c r="N30" s="26"/>
      <c r="O30" s="11"/>
      <c r="P30" s="11"/>
      <c r="Q30" s="27"/>
      <c r="R30" s="27"/>
      <c r="S30" s="11"/>
      <c r="T30" s="11"/>
      <c r="U30" s="11"/>
      <c r="V30" s="11"/>
      <c r="W30" s="11"/>
      <c r="X30" s="11"/>
      <c r="Y30" s="15"/>
      <c r="Z30" s="16"/>
    </row>
    <row r="31" spans="1:26" ht="12.75">
      <c r="A31" s="3"/>
      <c r="B31" s="2"/>
      <c r="C31" s="2"/>
      <c r="D31" s="2"/>
      <c r="E31" s="2"/>
      <c r="F31" s="2"/>
      <c r="G31" s="2"/>
      <c r="H31" s="2"/>
      <c r="I31" s="2"/>
      <c r="J31" s="26"/>
      <c r="K31" s="11"/>
      <c r="L31" s="19"/>
      <c r="M31" s="19"/>
      <c r="N31" s="26"/>
      <c r="O31" s="11"/>
      <c r="P31" s="11"/>
      <c r="Q31" s="27"/>
      <c r="R31" s="27"/>
      <c r="S31" s="11"/>
      <c r="T31" s="11"/>
      <c r="U31" s="11"/>
      <c r="V31" s="11"/>
      <c r="W31" s="11"/>
      <c r="X31" s="11"/>
      <c r="Y31" s="15"/>
      <c r="Z31" s="16"/>
    </row>
    <row r="32" spans="10:26" ht="12.75" customHeight="1">
      <c r="J32" s="8"/>
      <c r="K32" s="11"/>
      <c r="L32" s="29"/>
      <c r="M32" s="19"/>
      <c r="N32" s="26"/>
      <c r="O32" s="11"/>
      <c r="P32" s="11"/>
      <c r="Q32" s="27"/>
      <c r="R32" s="27"/>
      <c r="S32" s="11"/>
      <c r="T32" s="11"/>
      <c r="U32" s="11"/>
      <c r="V32" s="11"/>
      <c r="W32" s="11"/>
      <c r="X32" s="11"/>
      <c r="Y32" s="15"/>
      <c r="Z32" s="16"/>
    </row>
    <row r="33" spans="1:26" ht="12.75">
      <c r="A33" s="3"/>
      <c r="E33" s="2"/>
      <c r="F33" s="6"/>
      <c r="G33" s="6"/>
      <c r="H33" s="6"/>
      <c r="I33" s="2"/>
      <c r="J33" s="26"/>
      <c r="K33" s="11"/>
      <c r="L33" s="23"/>
      <c r="M33" s="19"/>
      <c r="N33" s="26"/>
      <c r="O33" s="11"/>
      <c r="P33" s="11"/>
      <c r="Q33" s="14"/>
      <c r="R33" s="14"/>
      <c r="S33" s="11"/>
      <c r="T33" s="11"/>
      <c r="U33" s="11"/>
      <c r="V33" s="11"/>
      <c r="W33" s="11"/>
      <c r="X33" s="11"/>
      <c r="Y33" s="15"/>
      <c r="Z33" s="10"/>
    </row>
    <row r="34" spans="1:26" ht="12.75">
      <c r="A34" s="3"/>
      <c r="E34" s="2"/>
      <c r="J34" s="26"/>
      <c r="K34" s="11"/>
      <c r="L34" s="19"/>
      <c r="M34" s="19"/>
      <c r="N34" s="26"/>
      <c r="O34" s="11"/>
      <c r="P34" s="11"/>
      <c r="Q34" s="14"/>
      <c r="R34" s="14"/>
      <c r="S34" s="31"/>
      <c r="T34" s="11"/>
      <c r="U34" s="11"/>
      <c r="V34" s="11"/>
      <c r="W34" s="11"/>
      <c r="X34" s="11"/>
      <c r="Y34" s="15"/>
      <c r="Z34" s="16"/>
    </row>
    <row r="35" spans="1:26" ht="12.75">
      <c r="A35" s="3"/>
      <c r="J35" s="26"/>
      <c r="K35" s="11"/>
      <c r="L35" s="23"/>
      <c r="M35" s="19"/>
      <c r="N35" s="26"/>
      <c r="O35" s="11"/>
      <c r="P35" s="11"/>
      <c r="Q35" s="14"/>
      <c r="R35" s="14"/>
      <c r="S35" s="11"/>
      <c r="T35" s="11"/>
      <c r="U35" s="11"/>
      <c r="V35" s="11"/>
      <c r="W35" s="11"/>
      <c r="X35" s="11"/>
      <c r="Y35" s="15"/>
      <c r="Z35" s="16"/>
    </row>
    <row r="36" spans="1:26" ht="12.75" customHeight="1">
      <c r="A36" s="3"/>
      <c r="B36" s="2"/>
      <c r="C36" s="2"/>
      <c r="D36" s="2"/>
      <c r="E36" s="20"/>
      <c r="F36" s="2"/>
      <c r="G36" s="2"/>
      <c r="H36" s="2"/>
      <c r="I36" s="2"/>
      <c r="J36" s="26"/>
      <c r="K36" s="11"/>
      <c r="L36" s="23"/>
      <c r="M36" s="19"/>
      <c r="N36" s="26"/>
      <c r="O36" s="11"/>
      <c r="P36" s="11"/>
      <c r="Q36" s="14"/>
      <c r="R36" s="14"/>
      <c r="S36" s="11"/>
      <c r="T36" s="11"/>
      <c r="U36" s="11"/>
      <c r="V36" s="11"/>
      <c r="W36" s="11"/>
      <c r="X36" s="11"/>
      <c r="Y36" s="15"/>
      <c r="Z36" s="16"/>
    </row>
    <row r="37" spans="1:26" ht="12.75" customHeight="1">
      <c r="A37" s="3"/>
      <c r="E37" s="2"/>
      <c r="J37" s="26"/>
      <c r="K37" s="11"/>
      <c r="L37" s="19"/>
      <c r="M37" s="19"/>
      <c r="N37" s="26"/>
      <c r="O37" s="11"/>
      <c r="P37" s="11"/>
      <c r="Q37" s="14"/>
      <c r="R37" s="14"/>
      <c r="S37" s="11"/>
      <c r="T37" s="11"/>
      <c r="U37" s="11"/>
      <c r="V37" s="11"/>
      <c r="W37" s="11"/>
      <c r="X37" s="11"/>
      <c r="Y37" s="15"/>
      <c r="Z37" s="16"/>
    </row>
    <row r="38" spans="1:26" ht="12.75" customHeight="1">
      <c r="A38" s="3"/>
      <c r="B38" s="2"/>
      <c r="C38" s="2"/>
      <c r="D38" s="2"/>
      <c r="E38" s="2"/>
      <c r="F38" s="2"/>
      <c r="G38" s="2"/>
      <c r="H38" s="2"/>
      <c r="I38" s="2"/>
      <c r="J38" s="26"/>
      <c r="K38" s="11"/>
      <c r="L38" s="19"/>
      <c r="M38" s="19"/>
      <c r="N38" s="26"/>
      <c r="O38" s="11"/>
      <c r="P38" s="11"/>
      <c r="Q38" s="14"/>
      <c r="R38" s="14"/>
      <c r="S38" s="11"/>
      <c r="T38" s="11"/>
      <c r="U38" s="11"/>
      <c r="V38" s="11"/>
      <c r="W38" s="11"/>
      <c r="X38" s="11"/>
      <c r="Y38" s="15"/>
      <c r="Z38" s="16"/>
    </row>
    <row r="39" spans="1:26" ht="12.75" customHeight="1">
      <c r="A39" s="3"/>
      <c r="B39" s="2"/>
      <c r="C39" s="2"/>
      <c r="D39" s="2"/>
      <c r="E39" s="2"/>
      <c r="F39" s="2"/>
      <c r="G39" s="2"/>
      <c r="H39" s="2"/>
      <c r="I39" s="2"/>
      <c r="J39" s="26"/>
      <c r="K39" s="11"/>
      <c r="L39" s="19"/>
      <c r="M39" s="19"/>
      <c r="N39" s="26"/>
      <c r="O39" s="11"/>
      <c r="P39" s="11"/>
      <c r="Q39" s="14"/>
      <c r="R39" s="14"/>
      <c r="S39" s="11"/>
      <c r="T39" s="11"/>
      <c r="U39" s="11"/>
      <c r="V39" s="11"/>
      <c r="W39" s="11"/>
      <c r="X39" s="11"/>
      <c r="Y39" s="15"/>
      <c r="Z39" s="16"/>
    </row>
    <row r="40" spans="1:26" ht="12.75" customHeight="1">
      <c r="A40" s="3"/>
      <c r="E40" s="2"/>
      <c r="J40" s="26"/>
      <c r="K40" s="11"/>
      <c r="L40" s="29"/>
      <c r="M40" s="19"/>
      <c r="N40" s="26"/>
      <c r="O40" s="11"/>
      <c r="P40" s="11"/>
      <c r="Q40" s="14"/>
      <c r="R40" s="14"/>
      <c r="S40" s="11"/>
      <c r="T40" s="11"/>
      <c r="U40" s="11"/>
      <c r="V40" s="11"/>
      <c r="W40" s="11"/>
      <c r="X40" s="11"/>
      <c r="Y40" s="15"/>
      <c r="Z40" s="16"/>
    </row>
    <row r="41" spans="1:26" ht="12.75" customHeight="1">
      <c r="A41" s="3"/>
      <c r="B41" s="2"/>
      <c r="C41" s="2"/>
      <c r="D41" s="2"/>
      <c r="E41" s="2"/>
      <c r="F41" s="2"/>
      <c r="G41" s="2"/>
      <c r="H41" s="2"/>
      <c r="I41" s="2"/>
      <c r="J41" s="26"/>
      <c r="K41" s="11"/>
      <c r="L41" s="19"/>
      <c r="M41" s="19"/>
      <c r="N41" s="26"/>
      <c r="O41" s="11"/>
      <c r="P41" s="11"/>
      <c r="Q41" s="14"/>
      <c r="R41" s="14"/>
      <c r="S41" s="11"/>
      <c r="T41" s="11"/>
      <c r="U41" s="11"/>
      <c r="V41" s="11"/>
      <c r="W41" s="11"/>
      <c r="X41" s="11"/>
      <c r="Y41" s="15"/>
      <c r="Z41" s="16"/>
    </row>
    <row r="42" spans="1:26" ht="12.75" customHeight="1">
      <c r="A42" s="3"/>
      <c r="B42" s="21"/>
      <c r="C42" s="21"/>
      <c r="D42" s="21"/>
      <c r="E42" s="2"/>
      <c r="F42" s="21"/>
      <c r="G42" s="21"/>
      <c r="H42" s="21"/>
      <c r="I42" s="21"/>
      <c r="J42" s="26"/>
      <c r="K42" s="11"/>
      <c r="L42" s="19"/>
      <c r="M42" s="19"/>
      <c r="N42" s="26"/>
      <c r="O42" s="11"/>
      <c r="P42" s="11"/>
      <c r="Q42" s="14"/>
      <c r="R42" s="14"/>
      <c r="S42" s="11"/>
      <c r="T42" s="11"/>
      <c r="U42" s="11"/>
      <c r="V42" s="11"/>
      <c r="W42" s="11"/>
      <c r="X42" s="11"/>
      <c r="Y42" s="15"/>
      <c r="Z42" s="16"/>
    </row>
    <row r="43" spans="1:26" ht="12.75" customHeight="1">
      <c r="A43" s="3"/>
      <c r="E43" s="9"/>
      <c r="J43" s="32"/>
      <c r="K43" s="11"/>
      <c r="L43" s="29"/>
      <c r="M43" s="19"/>
      <c r="N43" s="26"/>
      <c r="O43" s="11"/>
      <c r="P43" s="11"/>
      <c r="Q43" s="14"/>
      <c r="R43" s="14"/>
      <c r="S43" s="31"/>
      <c r="T43" s="31"/>
      <c r="U43" s="31"/>
      <c r="V43" s="11"/>
      <c r="W43" s="11"/>
      <c r="X43" s="11"/>
      <c r="Y43" s="15"/>
      <c r="Z43" s="16"/>
    </row>
    <row r="44" spans="5:26" ht="12.75" customHeight="1">
      <c r="E44" s="9"/>
      <c r="F44" s="2"/>
      <c r="G44" s="2"/>
      <c r="H44" s="2"/>
      <c r="J44" s="8"/>
      <c r="K44" s="11"/>
      <c r="L44" s="19"/>
      <c r="M44" s="19"/>
      <c r="N44" s="26"/>
      <c r="O44" s="11"/>
      <c r="P44" s="11"/>
      <c r="Q44" s="14"/>
      <c r="R44" s="14"/>
      <c r="S44" s="11"/>
      <c r="T44" s="11"/>
      <c r="U44" s="11"/>
      <c r="V44" s="11"/>
      <c r="W44" s="11"/>
      <c r="X44" s="11"/>
      <c r="Y44" s="15"/>
      <c r="Z44" s="10"/>
    </row>
    <row r="45" spans="1:26" ht="12.75" customHeight="1">
      <c r="A45" s="3"/>
      <c r="E45" s="9"/>
      <c r="J45" s="26"/>
      <c r="K45" s="11"/>
      <c r="L45" s="29"/>
      <c r="M45" s="19"/>
      <c r="N45" s="26"/>
      <c r="O45" s="11"/>
      <c r="P45" s="11"/>
      <c r="Q45" s="14"/>
      <c r="R45" s="14"/>
      <c r="S45" s="11"/>
      <c r="T45" s="11"/>
      <c r="U45" s="11"/>
      <c r="V45" s="11"/>
      <c r="W45" s="11"/>
      <c r="X45" s="11"/>
      <c r="Y45" s="15"/>
      <c r="Z45" s="16"/>
    </row>
    <row r="46" spans="1:26" ht="12.75" customHeight="1">
      <c r="A46" s="3"/>
      <c r="B46" s="2"/>
      <c r="C46" s="2"/>
      <c r="D46" s="2"/>
      <c r="E46" s="2"/>
      <c r="F46" s="2"/>
      <c r="G46" s="2"/>
      <c r="H46" s="2"/>
      <c r="I46" s="6"/>
      <c r="J46" s="26"/>
      <c r="K46" s="11"/>
      <c r="L46" s="19"/>
      <c r="M46" s="19"/>
      <c r="N46" s="26"/>
      <c r="O46" s="11"/>
      <c r="P46" s="11"/>
      <c r="Q46" s="14"/>
      <c r="R46" s="14"/>
      <c r="S46" s="11"/>
      <c r="T46" s="11"/>
      <c r="U46" s="11"/>
      <c r="V46" s="11"/>
      <c r="W46" s="11"/>
      <c r="X46" s="11"/>
      <c r="Y46" s="15"/>
      <c r="Z46" s="16"/>
    </row>
    <row r="47" spans="1:26" ht="12.75" customHeight="1">
      <c r="A47" s="3"/>
      <c r="B47" s="2"/>
      <c r="C47" s="2"/>
      <c r="D47" s="2"/>
      <c r="E47" s="2"/>
      <c r="F47" s="2"/>
      <c r="G47" s="2"/>
      <c r="H47" s="2"/>
      <c r="I47" s="2"/>
      <c r="J47" s="26"/>
      <c r="K47" s="11"/>
      <c r="L47" s="19"/>
      <c r="M47" s="19"/>
      <c r="N47" s="26"/>
      <c r="O47" s="11"/>
      <c r="P47" s="11"/>
      <c r="Q47" s="14"/>
      <c r="R47" s="14"/>
      <c r="S47" s="11"/>
      <c r="T47" s="11"/>
      <c r="U47" s="11"/>
      <c r="V47" s="11"/>
      <c r="W47" s="11"/>
      <c r="X47" s="11"/>
      <c r="Y47" s="15"/>
      <c r="Z47" s="16"/>
    </row>
    <row r="48" spans="10:26" ht="12.75" customHeight="1">
      <c r="J48" s="8"/>
      <c r="K48" s="11"/>
      <c r="L48" s="19"/>
      <c r="M48" s="19"/>
      <c r="N48" s="26"/>
      <c r="O48" s="11"/>
      <c r="P48" s="11"/>
      <c r="Q48" s="14"/>
      <c r="R48" s="14"/>
      <c r="S48" s="11"/>
      <c r="T48" s="11"/>
      <c r="U48" s="11"/>
      <c r="V48" s="11"/>
      <c r="W48" s="11"/>
      <c r="X48" s="11"/>
      <c r="Y48" s="15"/>
      <c r="Z48" s="16"/>
    </row>
    <row r="49" spans="2:26" ht="12.75" customHeight="1">
      <c r="B49" s="21"/>
      <c r="C49" s="21"/>
      <c r="D49" s="21"/>
      <c r="F49" s="21"/>
      <c r="G49" s="21"/>
      <c r="H49" s="21"/>
      <c r="I49" s="21"/>
      <c r="J49" s="8"/>
      <c r="K49" s="11"/>
      <c r="L49" s="29"/>
      <c r="M49" s="19"/>
      <c r="N49" s="26"/>
      <c r="O49" s="11"/>
      <c r="P49" s="11"/>
      <c r="Q49" s="14"/>
      <c r="R49" s="14"/>
      <c r="S49" s="11"/>
      <c r="T49" s="11"/>
      <c r="U49" s="11"/>
      <c r="V49" s="11"/>
      <c r="W49" s="11"/>
      <c r="X49" s="11"/>
      <c r="Y49" s="15"/>
      <c r="Z49" s="16"/>
    </row>
    <row r="50" spans="10:26" ht="12.75" customHeight="1">
      <c r="J50" s="8"/>
      <c r="K50" s="11"/>
      <c r="L50" s="19"/>
      <c r="M50" s="19"/>
      <c r="N50" s="26"/>
      <c r="O50" s="11"/>
      <c r="P50" s="11"/>
      <c r="Q50" s="14"/>
      <c r="R50" s="14"/>
      <c r="S50" s="11"/>
      <c r="T50" s="11"/>
      <c r="U50" s="11"/>
      <c r="V50" s="11"/>
      <c r="W50" s="11"/>
      <c r="X50" s="11"/>
      <c r="Y50" s="15"/>
      <c r="Z50" s="16"/>
    </row>
  </sheetData>
  <sheetProtection/>
  <mergeCells count="2">
    <mergeCell ref="A3:Z3"/>
    <mergeCell ref="A4:Z4"/>
  </mergeCells>
  <printOptions/>
  <pageMargins left="0.1968503937007874" right="0" top="0.3937007874015748" bottom="0.3937007874015748" header="0" footer="0"/>
  <pageSetup horizontalDpi="180" verticalDpi="180" orientation="landscape" paperSize="140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0"/>
  <sheetViews>
    <sheetView zoomScale="120" zoomScaleNormal="120" zoomScalePageLayoutView="0" workbookViewId="0" topLeftCell="A1">
      <pane xSplit="5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P11" sqref="P11"/>
    </sheetView>
  </sheetViews>
  <sheetFormatPr defaultColWidth="11.421875" defaultRowHeight="12.75"/>
  <cols>
    <col min="1" max="1" width="4.8515625" style="0" customWidth="1"/>
    <col min="2" max="2" width="13.57421875" style="0" hidden="1" customWidth="1"/>
    <col min="3" max="3" width="14.140625" style="0" hidden="1" customWidth="1"/>
    <col min="4" max="4" width="15.28125" style="0" hidden="1" customWidth="1"/>
    <col min="5" max="5" width="24.8515625" style="0" customWidth="1"/>
    <col min="6" max="6" width="11.8515625" style="0" customWidth="1"/>
    <col min="7" max="7" width="6.28125" style="0" customWidth="1"/>
    <col min="8" max="8" width="11.421875" style="0" hidden="1" customWidth="1"/>
    <col min="9" max="9" width="7.421875" style="0" hidden="1" customWidth="1"/>
    <col min="10" max="10" width="5.00390625" style="0" hidden="1" customWidth="1"/>
    <col min="11" max="12" width="9.8515625" style="0" customWidth="1"/>
    <col min="13" max="13" width="5.00390625" style="0" customWidth="1"/>
    <col min="14" max="15" width="10.28125" style="0" customWidth="1"/>
    <col min="16" max="16" width="9.28125" style="0" customWidth="1"/>
    <col min="17" max="17" width="11.57421875" style="0" customWidth="1"/>
    <col min="18" max="18" width="10.00390625" style="0" customWidth="1"/>
    <col min="19" max="19" width="10.57421875" style="0" customWidth="1"/>
    <col min="20" max="20" width="12.140625" style="0" customWidth="1"/>
    <col min="21" max="21" width="11.7109375" style="0" customWidth="1"/>
    <col min="22" max="27" width="9.00390625" style="0" hidden="1" customWidth="1"/>
    <col min="28" max="31" width="8.8515625" style="0" hidden="1" customWidth="1"/>
  </cols>
  <sheetData>
    <row r="1" spans="1:31" ht="12.75">
      <c r="A1" s="1"/>
      <c r="B1" s="1"/>
      <c r="E1" s="51" t="str">
        <f>+'plla S-Inc INGRESOS'!E1</f>
        <v>PROEXCELENCIA S.R.L.</v>
      </c>
      <c r="M1" s="35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5:31" ht="12.75">
      <c r="E2" s="38" t="str">
        <f>+'plla S-Inc INGRESOS'!E2</f>
        <v>SANTA CRUZ - BOLIVIA</v>
      </c>
      <c r="M2" s="35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.75">
      <c r="A3" s="131" t="s">
        <v>36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</row>
    <row r="4" spans="1:31" ht="16.5" thickBot="1">
      <c r="A4" s="132" t="s">
        <v>30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</row>
    <row r="5" spans="1:31" ht="15.7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5"/>
      <c r="N5" s="48"/>
      <c r="O5" s="48"/>
      <c r="P5" s="48"/>
      <c r="Q5" s="48"/>
      <c r="R5" s="48"/>
      <c r="S5" s="48"/>
      <c r="T5" s="48"/>
      <c r="U5" s="48"/>
      <c r="V5" s="133" t="s">
        <v>121</v>
      </c>
      <c r="W5" s="134"/>
      <c r="X5" s="134"/>
      <c r="Y5" s="134"/>
      <c r="Z5" s="135"/>
      <c r="AA5" s="133" t="s">
        <v>123</v>
      </c>
      <c r="AB5" s="134"/>
      <c r="AC5" s="134"/>
      <c r="AD5" s="134"/>
      <c r="AE5" s="135"/>
    </row>
    <row r="6" spans="1:31" ht="16.5" thickBot="1">
      <c r="A6" s="76" t="s">
        <v>89</v>
      </c>
      <c r="B6" s="76"/>
      <c r="C6" s="76"/>
      <c r="D6" s="76"/>
      <c r="E6" s="76" t="s">
        <v>90</v>
      </c>
      <c r="F6" s="76" t="s">
        <v>98</v>
      </c>
      <c r="G6" s="76" t="s">
        <v>91</v>
      </c>
      <c r="H6" s="76"/>
      <c r="I6" s="76" t="s">
        <v>92</v>
      </c>
      <c r="J6" s="76" t="s">
        <v>93</v>
      </c>
      <c r="K6" s="76" t="s">
        <v>94</v>
      </c>
      <c r="L6" s="76" t="s">
        <v>111</v>
      </c>
      <c r="M6" s="35"/>
      <c r="N6" s="76" t="s">
        <v>112</v>
      </c>
      <c r="O6" s="76" t="s">
        <v>113</v>
      </c>
      <c r="P6" s="76" t="s">
        <v>114</v>
      </c>
      <c r="Q6" s="76" t="s">
        <v>116</v>
      </c>
      <c r="R6" s="76" t="s">
        <v>117</v>
      </c>
      <c r="S6" s="76" t="s">
        <v>118</v>
      </c>
      <c r="T6" s="76" t="s">
        <v>119</v>
      </c>
      <c r="U6" s="76" t="s">
        <v>120</v>
      </c>
      <c r="V6" s="73" t="s">
        <v>142</v>
      </c>
      <c r="W6" s="74" t="s">
        <v>145</v>
      </c>
      <c r="X6" s="74" t="s">
        <v>146</v>
      </c>
      <c r="Y6" s="74" t="s">
        <v>147</v>
      </c>
      <c r="Z6" s="75" t="s">
        <v>148</v>
      </c>
      <c r="AA6" s="73" t="s">
        <v>149</v>
      </c>
      <c r="AB6" s="74" t="s">
        <v>150</v>
      </c>
      <c r="AC6" s="74" t="s">
        <v>151</v>
      </c>
      <c r="AD6" s="74" t="s">
        <v>144</v>
      </c>
      <c r="AE6" s="75" t="s">
        <v>143</v>
      </c>
    </row>
    <row r="7" spans="1:31" s="42" customFormat="1" ht="13.5" thickTop="1">
      <c r="A7" s="77"/>
      <c r="B7" s="77"/>
      <c r="C7" s="77"/>
      <c r="D7" s="77"/>
      <c r="E7" s="77"/>
      <c r="F7" s="77" t="s">
        <v>5</v>
      </c>
      <c r="G7" s="77" t="s">
        <v>38</v>
      </c>
      <c r="H7" s="77" t="s">
        <v>40</v>
      </c>
      <c r="I7" s="77" t="s">
        <v>7</v>
      </c>
      <c r="J7" s="77" t="s">
        <v>8</v>
      </c>
      <c r="K7" s="77" t="s">
        <v>9</v>
      </c>
      <c r="L7" s="77" t="s">
        <v>23</v>
      </c>
      <c r="M7" s="39"/>
      <c r="N7" s="77" t="s">
        <v>26</v>
      </c>
      <c r="O7" s="77" t="s">
        <v>26</v>
      </c>
      <c r="P7" s="77"/>
      <c r="Q7" s="77" t="s">
        <v>21</v>
      </c>
      <c r="R7" s="77" t="s">
        <v>28</v>
      </c>
      <c r="S7" s="77" t="s">
        <v>22</v>
      </c>
      <c r="T7" s="77" t="s">
        <v>23</v>
      </c>
      <c r="U7" s="77" t="s">
        <v>31</v>
      </c>
      <c r="V7" s="40" t="s">
        <v>73</v>
      </c>
      <c r="W7" s="52" t="s">
        <v>126</v>
      </c>
      <c r="X7" s="40" t="s">
        <v>85</v>
      </c>
      <c r="Y7" s="40" t="s">
        <v>122</v>
      </c>
      <c r="Z7" s="40" t="s">
        <v>14</v>
      </c>
      <c r="AA7" s="40" t="s">
        <v>124</v>
      </c>
      <c r="AB7" s="52" t="s">
        <v>125</v>
      </c>
      <c r="AC7" s="52" t="s">
        <v>127</v>
      </c>
      <c r="AD7" s="40" t="s">
        <v>122</v>
      </c>
      <c r="AE7" s="40" t="s">
        <v>14</v>
      </c>
    </row>
    <row r="8" spans="1:31" s="42" customFormat="1" ht="13.5" thickBot="1">
      <c r="A8" s="78" t="s">
        <v>0</v>
      </c>
      <c r="B8" s="78" t="s">
        <v>1</v>
      </c>
      <c r="C8" s="78" t="s">
        <v>2</v>
      </c>
      <c r="D8" s="78" t="s">
        <v>3</v>
      </c>
      <c r="E8" s="78" t="s">
        <v>4</v>
      </c>
      <c r="F8" s="78" t="s">
        <v>6</v>
      </c>
      <c r="G8" s="78"/>
      <c r="H8" s="78" t="s">
        <v>41</v>
      </c>
      <c r="I8" s="78" t="s">
        <v>74</v>
      </c>
      <c r="J8" s="79" t="s">
        <v>75</v>
      </c>
      <c r="K8" s="78" t="s">
        <v>10</v>
      </c>
      <c r="L8" s="78" t="s">
        <v>24</v>
      </c>
      <c r="M8" s="44"/>
      <c r="N8" s="78" t="s">
        <v>35</v>
      </c>
      <c r="O8" s="78" t="s">
        <v>27</v>
      </c>
      <c r="P8" s="78" t="s">
        <v>37</v>
      </c>
      <c r="Q8" s="78" t="s">
        <v>20</v>
      </c>
      <c r="R8" s="78" t="s">
        <v>29</v>
      </c>
      <c r="S8" s="78" t="s">
        <v>25</v>
      </c>
      <c r="T8" s="78" t="s">
        <v>30</v>
      </c>
      <c r="U8" s="78" t="s">
        <v>32</v>
      </c>
      <c r="V8" s="45">
        <v>0.1</v>
      </c>
      <c r="W8" s="46">
        <v>0.0171</v>
      </c>
      <c r="X8" s="45">
        <v>0.02</v>
      </c>
      <c r="Y8" s="45">
        <v>0.03</v>
      </c>
      <c r="Z8" s="45" t="s">
        <v>152</v>
      </c>
      <c r="AA8" s="45">
        <v>0.1</v>
      </c>
      <c r="AB8" s="46">
        <v>0.0171</v>
      </c>
      <c r="AC8" s="60">
        <v>0.005</v>
      </c>
      <c r="AD8" s="60">
        <v>0.005</v>
      </c>
      <c r="AE8" s="60" t="s">
        <v>153</v>
      </c>
    </row>
    <row r="9" spans="1:31" ht="27" customHeight="1" thickTop="1">
      <c r="A9" s="80">
        <v>1</v>
      </c>
      <c r="B9" s="80"/>
      <c r="C9" s="80"/>
      <c r="D9" s="80"/>
      <c r="E9" s="81" t="str">
        <f>+'plla S-Inc INGRESOS'!E9</f>
        <v>Gerente de Obra</v>
      </c>
      <c r="F9" s="80">
        <v>1111111</v>
      </c>
      <c r="G9" s="80" t="s">
        <v>39</v>
      </c>
      <c r="H9" s="82">
        <v>27892</v>
      </c>
      <c r="I9" s="80">
        <v>2</v>
      </c>
      <c r="J9" s="80">
        <v>1</v>
      </c>
      <c r="K9" s="83">
        <f>+'plla S-Inc INGRESOS'!K9</f>
        <v>9168</v>
      </c>
      <c r="L9" s="90">
        <f>+'plla S-Inc INGRESOS'!Y9</f>
        <v>11009.1</v>
      </c>
      <c r="M9" s="61"/>
      <c r="N9" s="118">
        <v>0</v>
      </c>
      <c r="O9" s="118">
        <f>+L9*0.1271</f>
        <v>1399.25661</v>
      </c>
      <c r="P9" s="118">
        <f>(L9-(2000*4)-N9-O9)*0.13</f>
        <v>209.27964070000007</v>
      </c>
      <c r="Q9" s="119">
        <v>0</v>
      </c>
      <c r="R9" s="119">
        <v>0</v>
      </c>
      <c r="S9" s="118">
        <v>0</v>
      </c>
      <c r="T9" s="118">
        <f>+N9+O9+P9+Q9+R9+S9</f>
        <v>1608.5362507</v>
      </c>
      <c r="U9" s="118">
        <f>+L9-T9</f>
        <v>9400.5637493</v>
      </c>
      <c r="V9" s="62">
        <v>978.48</v>
      </c>
      <c r="W9" s="62">
        <v>167.32</v>
      </c>
      <c r="X9" s="62">
        <v>195.7</v>
      </c>
      <c r="Y9" s="62">
        <v>293.54</v>
      </c>
      <c r="Z9" s="62">
        <v>1635.04</v>
      </c>
      <c r="AA9" s="62">
        <v>978.48</v>
      </c>
      <c r="AB9" s="62">
        <v>167.32</v>
      </c>
      <c r="AC9" s="62">
        <v>48.92</v>
      </c>
      <c r="AD9" s="62">
        <v>48.92</v>
      </c>
      <c r="AE9" s="62">
        <v>1243.64</v>
      </c>
    </row>
    <row r="10" spans="1:31" ht="27" customHeight="1">
      <c r="A10" s="91">
        <v>2</v>
      </c>
      <c r="B10" s="91"/>
      <c r="C10" s="91"/>
      <c r="D10" s="91"/>
      <c r="E10" s="92" t="str">
        <f>+'plla S-Inc INGRESOS'!E10</f>
        <v>Responsable Administrativo</v>
      </c>
      <c r="F10" s="91">
        <v>2222222</v>
      </c>
      <c r="G10" s="91" t="s">
        <v>39</v>
      </c>
      <c r="H10" s="93">
        <v>27902</v>
      </c>
      <c r="I10" s="91">
        <v>1</v>
      </c>
      <c r="J10" s="91">
        <v>2</v>
      </c>
      <c r="K10" s="94">
        <f>+'plla S-Inc INGRESOS'!K10</f>
        <v>7596</v>
      </c>
      <c r="L10" s="101">
        <f>+'plla S-Inc INGRESOS'!Y10</f>
        <v>8656.619999999999</v>
      </c>
      <c r="M10" s="54"/>
      <c r="N10" s="101">
        <f>+L10*0.1271</f>
        <v>1100.2564019999998</v>
      </c>
      <c r="O10" s="101">
        <v>0</v>
      </c>
      <c r="P10" s="101">
        <v>0</v>
      </c>
      <c r="Q10" s="120">
        <v>0</v>
      </c>
      <c r="R10" s="120">
        <v>0</v>
      </c>
      <c r="S10" s="101">
        <v>0</v>
      </c>
      <c r="T10" s="101">
        <f aca="true" t="shared" si="0" ref="T10:T20">+N10+O10+P10+Q10+R10+S10</f>
        <v>1100.2564019999998</v>
      </c>
      <c r="U10" s="101">
        <f aca="true" t="shared" si="1" ref="U10:U20">+L10-T10</f>
        <v>7556.363597999999</v>
      </c>
      <c r="V10" s="55">
        <v>801.36</v>
      </c>
      <c r="W10" s="55">
        <v>137.03</v>
      </c>
      <c r="X10" s="55">
        <v>160.27</v>
      </c>
      <c r="Y10" s="55">
        <v>240.41</v>
      </c>
      <c r="Z10" s="55">
        <v>1339.0700000000002</v>
      </c>
      <c r="AA10" s="55">
        <v>801.36</v>
      </c>
      <c r="AB10" s="55">
        <v>137.03</v>
      </c>
      <c r="AC10" s="55">
        <v>40.07</v>
      </c>
      <c r="AD10" s="55">
        <v>40.07</v>
      </c>
      <c r="AE10" s="55">
        <v>1018.5300000000001</v>
      </c>
    </row>
    <row r="11" spans="1:31" ht="27" customHeight="1">
      <c r="A11" s="91">
        <v>3</v>
      </c>
      <c r="B11" s="91"/>
      <c r="C11" s="91"/>
      <c r="D11" s="91"/>
      <c r="E11" s="92" t="str">
        <f>+'plla S-Inc INGRESOS'!E11</f>
        <v>Supervisor de Obra</v>
      </c>
      <c r="F11" s="91">
        <v>3333333</v>
      </c>
      <c r="G11" s="91" t="s">
        <v>39</v>
      </c>
      <c r="H11" s="93">
        <v>27922</v>
      </c>
      <c r="I11" s="91">
        <v>2</v>
      </c>
      <c r="J11" s="91">
        <v>3</v>
      </c>
      <c r="K11" s="94">
        <f>+'plla S-Inc INGRESOS'!K11</f>
        <v>6346</v>
      </c>
      <c r="L11" s="101">
        <f>+'plla S-Inc INGRESOS'!Y11</f>
        <v>7889.753333333333</v>
      </c>
      <c r="M11" s="54"/>
      <c r="N11" s="101">
        <v>0</v>
      </c>
      <c r="O11" s="101">
        <f>+L11*0.1271</f>
        <v>1002.7876486666665</v>
      </c>
      <c r="P11" s="101">
        <v>0</v>
      </c>
      <c r="Q11" s="120">
        <v>0</v>
      </c>
      <c r="R11" s="120">
        <v>0</v>
      </c>
      <c r="S11" s="101">
        <v>0</v>
      </c>
      <c r="T11" s="101">
        <f t="shared" si="0"/>
        <v>1002.7876486666665</v>
      </c>
      <c r="U11" s="101">
        <f t="shared" si="1"/>
        <v>6886.965684666667</v>
      </c>
      <c r="V11" s="55">
        <v>717.12</v>
      </c>
      <c r="W11" s="55">
        <v>122.63</v>
      </c>
      <c r="X11" s="55">
        <v>143.42</v>
      </c>
      <c r="Y11" s="55">
        <v>215.14</v>
      </c>
      <c r="Z11" s="55">
        <v>1198.31</v>
      </c>
      <c r="AA11" s="55">
        <v>717.12</v>
      </c>
      <c r="AB11" s="55">
        <v>122.63</v>
      </c>
      <c r="AC11" s="55">
        <v>35.86</v>
      </c>
      <c r="AD11" s="55">
        <v>35.86</v>
      </c>
      <c r="AE11" s="55">
        <v>911.47</v>
      </c>
    </row>
    <row r="12" spans="1:31" ht="27" customHeight="1">
      <c r="A12" s="91">
        <v>4</v>
      </c>
      <c r="B12" s="91"/>
      <c r="C12" s="91"/>
      <c r="D12" s="91"/>
      <c r="E12" s="92" t="str">
        <f>+'plla S-Inc INGRESOS'!E12</f>
        <v>Jefe de Recursos Humanos</v>
      </c>
      <c r="F12" s="91">
        <v>4444444</v>
      </c>
      <c r="G12" s="91" t="s">
        <v>39</v>
      </c>
      <c r="H12" s="93">
        <v>27722</v>
      </c>
      <c r="I12" s="91">
        <v>2</v>
      </c>
      <c r="J12" s="91">
        <v>4</v>
      </c>
      <c r="K12" s="94">
        <f>+'plla S-Inc INGRESOS'!K12</f>
        <v>5288</v>
      </c>
      <c r="L12" s="101">
        <f>+'plla S-Inc INGRESOS'!Y12</f>
        <v>6881.366666666668</v>
      </c>
      <c r="M12" s="54"/>
      <c r="N12" s="101">
        <v>0</v>
      </c>
      <c r="O12" s="101">
        <f>+L12*0.1271</f>
        <v>874.6217033333334</v>
      </c>
      <c r="P12" s="101">
        <v>0</v>
      </c>
      <c r="Q12" s="120">
        <v>0</v>
      </c>
      <c r="R12" s="120">
        <v>0</v>
      </c>
      <c r="S12" s="101">
        <v>0</v>
      </c>
      <c r="T12" s="101">
        <f t="shared" si="0"/>
        <v>874.6217033333334</v>
      </c>
      <c r="U12" s="101">
        <f t="shared" si="1"/>
        <v>6006.744963333334</v>
      </c>
      <c r="V12" s="55">
        <v>587.52</v>
      </c>
      <c r="W12" s="55">
        <v>100.47</v>
      </c>
      <c r="X12" s="55">
        <v>117.5</v>
      </c>
      <c r="Y12" s="55">
        <v>176.26</v>
      </c>
      <c r="Z12" s="55">
        <v>981.75</v>
      </c>
      <c r="AA12" s="55">
        <v>587.52</v>
      </c>
      <c r="AB12" s="55">
        <v>100.47</v>
      </c>
      <c r="AC12" s="55">
        <v>29.38</v>
      </c>
      <c r="AD12" s="55">
        <v>29.38</v>
      </c>
      <c r="AE12" s="55">
        <v>746.75</v>
      </c>
    </row>
    <row r="13" spans="1:31" ht="27" customHeight="1">
      <c r="A13" s="91">
        <v>5</v>
      </c>
      <c r="B13" s="91"/>
      <c r="C13" s="91"/>
      <c r="D13" s="91"/>
      <c r="E13" s="92" t="str">
        <f>+'plla S-Inc INGRESOS'!E13</f>
        <v>Capataz</v>
      </c>
      <c r="F13" s="91">
        <v>5555555</v>
      </c>
      <c r="G13" s="91" t="s">
        <v>39</v>
      </c>
      <c r="H13" s="93">
        <v>27522</v>
      </c>
      <c r="I13" s="91">
        <v>2</v>
      </c>
      <c r="J13" s="91">
        <v>5</v>
      </c>
      <c r="K13" s="94">
        <f>+'plla S-Inc INGRESOS'!K13</f>
        <v>4372</v>
      </c>
      <c r="L13" s="101">
        <f>+'plla S-Inc INGRESOS'!Y13</f>
        <v>5991.3133333333335</v>
      </c>
      <c r="M13" s="54"/>
      <c r="N13" s="101">
        <v>0</v>
      </c>
      <c r="O13" s="101">
        <f>+L13*0.1271</f>
        <v>761.4959246666666</v>
      </c>
      <c r="P13" s="101">
        <v>0</v>
      </c>
      <c r="Q13" s="120">
        <v>0</v>
      </c>
      <c r="R13" s="120">
        <v>0</v>
      </c>
      <c r="S13" s="101">
        <v>0</v>
      </c>
      <c r="T13" s="101">
        <f t="shared" si="0"/>
        <v>761.4959246666666</v>
      </c>
      <c r="U13" s="101">
        <f t="shared" si="1"/>
        <v>5229.817408666667</v>
      </c>
      <c r="V13" s="55">
        <v>527.04</v>
      </c>
      <c r="W13" s="55">
        <v>90.12</v>
      </c>
      <c r="X13" s="55">
        <v>105.41</v>
      </c>
      <c r="Y13" s="55">
        <v>158.11</v>
      </c>
      <c r="Z13" s="55">
        <v>880.68</v>
      </c>
      <c r="AA13" s="55">
        <v>527.04</v>
      </c>
      <c r="AB13" s="55">
        <v>90.12</v>
      </c>
      <c r="AC13" s="55">
        <v>26.35</v>
      </c>
      <c r="AD13" s="55">
        <v>26.35</v>
      </c>
      <c r="AE13" s="55">
        <v>669.86</v>
      </c>
    </row>
    <row r="14" spans="1:31" ht="27" customHeight="1">
      <c r="A14" s="91">
        <v>6</v>
      </c>
      <c r="B14" s="91"/>
      <c r="C14" s="91"/>
      <c r="D14" s="91"/>
      <c r="E14" s="92" t="str">
        <f>+'plla S-Inc INGRESOS'!E14</f>
        <v>Encargadro de Cuadrilla</v>
      </c>
      <c r="F14" s="91">
        <v>6666666</v>
      </c>
      <c r="G14" s="91" t="s">
        <v>39</v>
      </c>
      <c r="H14" s="93">
        <v>27322</v>
      </c>
      <c r="I14" s="91">
        <v>2</v>
      </c>
      <c r="J14" s="91">
        <v>6</v>
      </c>
      <c r="K14" s="94">
        <f>+'plla S-Inc INGRESOS'!K14</f>
        <v>3552</v>
      </c>
      <c r="L14" s="101">
        <f>+'plla S-Inc INGRESOS'!Y14</f>
        <v>5519.74</v>
      </c>
      <c r="M14" s="54"/>
      <c r="N14" s="101">
        <v>0</v>
      </c>
      <c r="O14" s="101">
        <f>+L14*0.1271</f>
        <v>701.558954</v>
      </c>
      <c r="P14" s="101">
        <v>0</v>
      </c>
      <c r="Q14" s="120">
        <v>0</v>
      </c>
      <c r="R14" s="120">
        <v>0</v>
      </c>
      <c r="S14" s="101">
        <v>0</v>
      </c>
      <c r="T14" s="101">
        <f t="shared" si="0"/>
        <v>701.558954</v>
      </c>
      <c r="U14" s="101">
        <f t="shared" si="1"/>
        <v>4818.181046</v>
      </c>
      <c r="V14" s="55">
        <v>485.55</v>
      </c>
      <c r="W14" s="55">
        <v>83.03</v>
      </c>
      <c r="X14" s="55">
        <v>97.11</v>
      </c>
      <c r="Y14" s="55">
        <v>145.67</v>
      </c>
      <c r="Z14" s="55">
        <v>811.36</v>
      </c>
      <c r="AA14" s="55">
        <v>485.55</v>
      </c>
      <c r="AB14" s="55">
        <v>83.03</v>
      </c>
      <c r="AC14" s="55">
        <v>24.28</v>
      </c>
      <c r="AD14" s="55">
        <v>24.28</v>
      </c>
      <c r="AE14" s="55">
        <v>617.14</v>
      </c>
    </row>
    <row r="15" spans="1:31" ht="27" customHeight="1">
      <c r="A15" s="91">
        <v>7</v>
      </c>
      <c r="B15" s="91"/>
      <c r="C15" s="91"/>
      <c r="D15" s="91"/>
      <c r="E15" s="92" t="str">
        <f>+'plla S-Inc INGRESOS'!E15</f>
        <v>Tecnico I</v>
      </c>
      <c r="F15" s="91">
        <v>7777777</v>
      </c>
      <c r="G15" s="91" t="s">
        <v>39</v>
      </c>
      <c r="H15" s="93">
        <v>27122</v>
      </c>
      <c r="I15" s="91">
        <v>1</v>
      </c>
      <c r="J15" s="91">
        <v>7</v>
      </c>
      <c r="K15" s="94">
        <f>+'plla S-Inc INGRESOS'!K15</f>
        <v>2732</v>
      </c>
      <c r="L15" s="101">
        <f>+'plla S-Inc INGRESOS'!Y15</f>
        <v>4719.15</v>
      </c>
      <c r="M15" s="54"/>
      <c r="N15" s="101">
        <f>+L15*0.1271</f>
        <v>599.803965</v>
      </c>
      <c r="O15" s="101">
        <v>0</v>
      </c>
      <c r="P15" s="101">
        <v>0</v>
      </c>
      <c r="Q15" s="120">
        <v>0</v>
      </c>
      <c r="R15" s="120">
        <v>0</v>
      </c>
      <c r="S15" s="101">
        <v>0</v>
      </c>
      <c r="T15" s="101">
        <f t="shared" si="0"/>
        <v>599.803965</v>
      </c>
      <c r="U15" s="101">
        <f t="shared" si="1"/>
        <v>4119.346035</v>
      </c>
      <c r="V15" s="55">
        <v>422.19</v>
      </c>
      <c r="W15" s="55">
        <v>72.19</v>
      </c>
      <c r="X15" s="55">
        <v>84.44</v>
      </c>
      <c r="Y15" s="55">
        <v>126.66</v>
      </c>
      <c r="Z15" s="55">
        <v>705.4799999999999</v>
      </c>
      <c r="AA15" s="55">
        <v>422.19</v>
      </c>
      <c r="AB15" s="55">
        <v>72.19</v>
      </c>
      <c r="AC15" s="55">
        <v>21.11</v>
      </c>
      <c r="AD15" s="55">
        <v>21.11</v>
      </c>
      <c r="AE15" s="55">
        <v>536.6</v>
      </c>
    </row>
    <row r="16" spans="1:31" ht="27" customHeight="1">
      <c r="A16" s="91">
        <v>8</v>
      </c>
      <c r="B16" s="91"/>
      <c r="C16" s="91"/>
      <c r="D16" s="91"/>
      <c r="E16" s="92" t="str">
        <f>+'plla S-Inc INGRESOS'!E16</f>
        <v>Tecnico II</v>
      </c>
      <c r="F16" s="91">
        <v>8888888</v>
      </c>
      <c r="G16" s="91" t="s">
        <v>39</v>
      </c>
      <c r="H16" s="93">
        <v>26922</v>
      </c>
      <c r="I16" s="91">
        <v>1</v>
      </c>
      <c r="J16" s="91">
        <v>8</v>
      </c>
      <c r="K16" s="94">
        <f>+'plla S-Inc INGRESOS'!K16</f>
        <v>2186</v>
      </c>
      <c r="L16" s="101">
        <f>+'plla S-Inc INGRESOS'!Y16</f>
        <v>4280.54</v>
      </c>
      <c r="M16" s="54"/>
      <c r="N16" s="101">
        <f>+L16*0.1271</f>
        <v>544.0566339999999</v>
      </c>
      <c r="O16" s="101">
        <v>0</v>
      </c>
      <c r="P16" s="101">
        <v>0</v>
      </c>
      <c r="Q16" s="120">
        <v>0</v>
      </c>
      <c r="R16" s="120">
        <v>0</v>
      </c>
      <c r="S16" s="101">
        <v>0</v>
      </c>
      <c r="T16" s="101">
        <f t="shared" si="0"/>
        <v>544.0566339999999</v>
      </c>
      <c r="U16" s="101">
        <f t="shared" si="1"/>
        <v>3736.483366</v>
      </c>
      <c r="V16" s="55">
        <v>368.64</v>
      </c>
      <c r="W16" s="55">
        <v>63.04</v>
      </c>
      <c r="X16" s="55">
        <v>73.73</v>
      </c>
      <c r="Y16" s="55">
        <v>110.59</v>
      </c>
      <c r="Z16" s="55">
        <v>616</v>
      </c>
      <c r="AA16" s="55">
        <v>368.64</v>
      </c>
      <c r="AB16" s="55">
        <v>63.04</v>
      </c>
      <c r="AC16" s="55">
        <v>18.43</v>
      </c>
      <c r="AD16" s="55">
        <v>18.43</v>
      </c>
      <c r="AE16" s="55">
        <v>468.54</v>
      </c>
    </row>
    <row r="17" spans="1:31" ht="27" customHeight="1">
      <c r="A17" s="91">
        <v>9</v>
      </c>
      <c r="B17" s="91"/>
      <c r="C17" s="91"/>
      <c r="D17" s="91"/>
      <c r="E17" s="92" t="str">
        <f>+'plla S-Inc INGRESOS'!E17</f>
        <v>Ayudante</v>
      </c>
      <c r="F17" s="91">
        <v>9999999</v>
      </c>
      <c r="G17" s="91" t="s">
        <v>86</v>
      </c>
      <c r="H17" s="93">
        <v>29265</v>
      </c>
      <c r="I17" s="91">
        <v>1</v>
      </c>
      <c r="J17" s="91">
        <v>9</v>
      </c>
      <c r="K17" s="94">
        <f>+'plla S-Inc INGRESOS'!K17</f>
        <v>1912</v>
      </c>
      <c r="L17" s="101">
        <f>+'plla S-Inc INGRESOS'!Y17</f>
        <v>4022.046666666667</v>
      </c>
      <c r="M17" s="54"/>
      <c r="N17" s="101">
        <f>+L17*0.1271</f>
        <v>511.20213133333334</v>
      </c>
      <c r="O17" s="101">
        <v>0</v>
      </c>
      <c r="P17" s="101">
        <v>0</v>
      </c>
      <c r="Q17" s="120">
        <v>0</v>
      </c>
      <c r="R17" s="120">
        <v>0</v>
      </c>
      <c r="S17" s="101">
        <v>0</v>
      </c>
      <c r="T17" s="101">
        <f t="shared" si="0"/>
        <v>511.20213133333334</v>
      </c>
      <c r="U17" s="101">
        <f t="shared" si="1"/>
        <v>3510.8445353333336</v>
      </c>
      <c r="V17" s="55">
        <v>391.51</v>
      </c>
      <c r="W17" s="55">
        <v>66.95</v>
      </c>
      <c r="X17" s="55">
        <v>78.3</v>
      </c>
      <c r="Y17" s="55">
        <v>117.45</v>
      </c>
      <c r="Z17" s="55">
        <v>654.21</v>
      </c>
      <c r="AA17" s="55">
        <v>391.51</v>
      </c>
      <c r="AB17" s="55">
        <v>66.95</v>
      </c>
      <c r="AC17" s="55">
        <v>19.58</v>
      </c>
      <c r="AD17" s="55">
        <v>19.58</v>
      </c>
      <c r="AE17" s="55">
        <v>497.61999999999995</v>
      </c>
    </row>
    <row r="18" spans="1:31" ht="27" customHeight="1">
      <c r="A18" s="91">
        <v>10</v>
      </c>
      <c r="B18" s="91"/>
      <c r="C18" s="91"/>
      <c r="D18" s="91"/>
      <c r="E18" s="92" t="str">
        <f>+'plla S-Inc INGRESOS'!E18</f>
        <v>Cocinera</v>
      </c>
      <c r="F18" s="91">
        <v>9999999</v>
      </c>
      <c r="G18" s="91" t="s">
        <v>86</v>
      </c>
      <c r="H18" s="93"/>
      <c r="I18" s="91">
        <v>2</v>
      </c>
      <c r="J18" s="91">
        <v>10</v>
      </c>
      <c r="K18" s="94">
        <f>+'plla S-Inc INGRESOS'!K18</f>
        <v>1900</v>
      </c>
      <c r="L18" s="101">
        <f>+'plla S-Inc INGRESOS'!Y18</f>
        <v>4578.136666666666</v>
      </c>
      <c r="M18" s="54"/>
      <c r="N18" s="101">
        <v>0</v>
      </c>
      <c r="O18" s="101">
        <f>+L18*0.1271</f>
        <v>581.8811703333332</v>
      </c>
      <c r="P18" s="101">
        <v>0</v>
      </c>
      <c r="Q18" s="120">
        <v>0</v>
      </c>
      <c r="R18" s="120">
        <v>0</v>
      </c>
      <c r="S18" s="101">
        <v>0</v>
      </c>
      <c r="T18" s="101">
        <f t="shared" si="0"/>
        <v>581.8811703333332</v>
      </c>
      <c r="U18" s="101">
        <f t="shared" si="1"/>
        <v>3996.255496333333</v>
      </c>
      <c r="V18" s="55">
        <v>408.6</v>
      </c>
      <c r="W18" s="55">
        <v>69.87</v>
      </c>
      <c r="X18" s="55">
        <v>81.72</v>
      </c>
      <c r="Y18" s="55">
        <v>122.58</v>
      </c>
      <c r="Z18" s="55">
        <v>682.7700000000001</v>
      </c>
      <c r="AA18" s="55">
        <v>408.6</v>
      </c>
      <c r="AB18" s="55">
        <v>69.87</v>
      </c>
      <c r="AC18" s="55">
        <v>20.43</v>
      </c>
      <c r="AD18" s="55">
        <v>20.43</v>
      </c>
      <c r="AE18" s="55">
        <v>519.33</v>
      </c>
    </row>
    <row r="19" spans="1:31" ht="27" customHeight="1">
      <c r="A19" s="91">
        <v>11</v>
      </c>
      <c r="B19" s="91"/>
      <c r="C19" s="91"/>
      <c r="D19" s="91"/>
      <c r="E19" s="92" t="str">
        <f>+'plla S-Inc INGRESOS'!E19</f>
        <v>Sereno </v>
      </c>
      <c r="F19" s="91">
        <v>9999999</v>
      </c>
      <c r="G19" s="91" t="s">
        <v>86</v>
      </c>
      <c r="H19" s="93"/>
      <c r="I19" s="91">
        <v>2</v>
      </c>
      <c r="J19" s="91">
        <v>11</v>
      </c>
      <c r="K19" s="94">
        <f>+'plla S-Inc INGRESOS'!K19</f>
        <v>1868</v>
      </c>
      <c r="L19" s="101">
        <f>+'plla S-Inc INGRESOS'!Y19</f>
        <v>4462.886666666667</v>
      </c>
      <c r="M19" s="54"/>
      <c r="N19" s="101">
        <v>0</v>
      </c>
      <c r="O19" s="101">
        <f>+L19*0.1271</f>
        <v>567.2328953333333</v>
      </c>
      <c r="P19" s="101">
        <v>0</v>
      </c>
      <c r="Q19" s="120">
        <v>0</v>
      </c>
      <c r="R19" s="120">
        <v>0</v>
      </c>
      <c r="S19" s="101">
        <v>0</v>
      </c>
      <c r="T19" s="101">
        <f t="shared" si="0"/>
        <v>567.2328953333333</v>
      </c>
      <c r="U19" s="101">
        <f t="shared" si="1"/>
        <v>3895.6537713333337</v>
      </c>
      <c r="V19" s="55">
        <v>360.29</v>
      </c>
      <c r="W19" s="55">
        <v>61.61</v>
      </c>
      <c r="X19" s="55">
        <v>72.06</v>
      </c>
      <c r="Y19" s="55">
        <v>108.09</v>
      </c>
      <c r="Z19" s="55">
        <v>602.0500000000001</v>
      </c>
      <c r="AA19" s="55">
        <v>360.29</v>
      </c>
      <c r="AB19" s="55">
        <v>61.61</v>
      </c>
      <c r="AC19" s="55">
        <v>18.01</v>
      </c>
      <c r="AD19" s="55">
        <v>18.01</v>
      </c>
      <c r="AE19" s="55">
        <v>457.92</v>
      </c>
    </row>
    <row r="20" spans="1:31" ht="27" customHeight="1" thickBot="1">
      <c r="A20" s="102">
        <v>12</v>
      </c>
      <c r="B20" s="102"/>
      <c r="C20" s="102"/>
      <c r="D20" s="102"/>
      <c r="E20" s="103" t="str">
        <f>+'plla S-Inc INGRESOS'!E20</f>
        <v>Chofer</v>
      </c>
      <c r="F20" s="102">
        <v>9999999</v>
      </c>
      <c r="G20" s="102" t="s">
        <v>39</v>
      </c>
      <c r="H20" s="104">
        <v>26722</v>
      </c>
      <c r="I20" s="102">
        <v>1</v>
      </c>
      <c r="J20" s="102">
        <v>12</v>
      </c>
      <c r="K20" s="105">
        <f>+'plla S-Inc INGRESOS'!K20</f>
        <v>1805</v>
      </c>
      <c r="L20" s="111">
        <f>+'plla S-Inc INGRESOS'!Y20</f>
        <v>3875.7041666666664</v>
      </c>
      <c r="M20" s="56"/>
      <c r="N20" s="101">
        <f>+L20*0.1271</f>
        <v>492.6019995833333</v>
      </c>
      <c r="O20" s="111">
        <v>0</v>
      </c>
      <c r="P20" s="111">
        <v>0</v>
      </c>
      <c r="Q20" s="121">
        <v>0</v>
      </c>
      <c r="R20" s="121">
        <v>0</v>
      </c>
      <c r="S20" s="111">
        <v>0</v>
      </c>
      <c r="T20" s="111">
        <f t="shared" si="0"/>
        <v>492.6019995833333</v>
      </c>
      <c r="U20" s="111">
        <f t="shared" si="1"/>
        <v>3383.1021670833334</v>
      </c>
      <c r="V20" s="57">
        <v>312.12</v>
      </c>
      <c r="W20" s="57">
        <v>53.37</v>
      </c>
      <c r="X20" s="57">
        <v>62.42</v>
      </c>
      <c r="Y20" s="57">
        <v>93.64</v>
      </c>
      <c r="Z20" s="57">
        <v>521.5500000000001</v>
      </c>
      <c r="AA20" s="57">
        <v>312.12</v>
      </c>
      <c r="AB20" s="57">
        <v>53.37</v>
      </c>
      <c r="AC20" s="57">
        <v>15.61</v>
      </c>
      <c r="AD20" s="57">
        <v>15.61</v>
      </c>
      <c r="AE20" s="57">
        <v>396.71000000000004</v>
      </c>
    </row>
    <row r="21" spans="1:31" ht="18.75" customHeight="1" thickBot="1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3">
        <f>SUM(K9:K20)</f>
        <v>48725</v>
      </c>
      <c r="L21" s="113">
        <f>SUM(L9:L20)</f>
        <v>71886.3575</v>
      </c>
      <c r="M21" s="72">
        <v>0</v>
      </c>
      <c r="N21" s="113">
        <f aca="true" t="shared" si="2" ref="N21:AE21">SUM(N9:N20)</f>
        <v>3247.921131916666</v>
      </c>
      <c r="O21" s="113">
        <f t="shared" si="2"/>
        <v>5888.834906333333</v>
      </c>
      <c r="P21" s="113">
        <f t="shared" si="2"/>
        <v>209.27964070000007</v>
      </c>
      <c r="Q21" s="113">
        <f t="shared" si="2"/>
        <v>0</v>
      </c>
      <c r="R21" s="113">
        <f t="shared" si="2"/>
        <v>0</v>
      </c>
      <c r="S21" s="113">
        <f t="shared" si="2"/>
        <v>0</v>
      </c>
      <c r="T21" s="113">
        <f t="shared" si="2"/>
        <v>9346.03567895</v>
      </c>
      <c r="U21" s="113">
        <f t="shared" si="2"/>
        <v>62540.32182105</v>
      </c>
      <c r="V21" s="113">
        <f t="shared" si="2"/>
        <v>6360.42</v>
      </c>
      <c r="W21" s="113">
        <f t="shared" si="2"/>
        <v>1087.6299999999999</v>
      </c>
      <c r="X21" s="113">
        <f t="shared" si="2"/>
        <v>1272.08</v>
      </c>
      <c r="Y21" s="113">
        <f t="shared" si="2"/>
        <v>1908.14</v>
      </c>
      <c r="Z21" s="113">
        <f t="shared" si="2"/>
        <v>10628.269999999999</v>
      </c>
      <c r="AA21" s="113">
        <f t="shared" si="2"/>
        <v>6360.42</v>
      </c>
      <c r="AB21" s="113">
        <f t="shared" si="2"/>
        <v>1087.6299999999999</v>
      </c>
      <c r="AC21" s="113">
        <f t="shared" si="2"/>
        <v>318.03000000000003</v>
      </c>
      <c r="AD21" s="113">
        <f t="shared" si="2"/>
        <v>318.03000000000003</v>
      </c>
      <c r="AE21" s="113">
        <f t="shared" si="2"/>
        <v>8084.110000000001</v>
      </c>
    </row>
    <row r="22" spans="10:31" ht="12.75" customHeight="1" thickTop="1">
      <c r="J22" s="22"/>
      <c r="K22" s="30"/>
      <c r="L22" s="15"/>
      <c r="M22" s="10"/>
      <c r="N22" s="15"/>
      <c r="O22" s="15"/>
      <c r="P22" s="15"/>
      <c r="Q22" s="28"/>
      <c r="R22" s="28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</row>
    <row r="23" spans="1:31" ht="12.75" customHeight="1">
      <c r="A23" t="s">
        <v>87</v>
      </c>
      <c r="E23" s="36" t="s">
        <v>88</v>
      </c>
      <c r="J23" s="22"/>
      <c r="K23" s="30"/>
      <c r="L23" s="15"/>
      <c r="M23" s="10"/>
      <c r="N23" s="15"/>
      <c r="O23" s="15"/>
      <c r="P23" s="15"/>
      <c r="Q23" s="28"/>
      <c r="R23" s="28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0:31" ht="12.75" customHeight="1">
      <c r="J24" s="22"/>
      <c r="K24" s="30"/>
      <c r="L24" s="15"/>
      <c r="M24" s="10"/>
      <c r="N24" s="15"/>
      <c r="O24" s="15"/>
      <c r="P24" s="15"/>
      <c r="Q24" s="28"/>
      <c r="R24" s="28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</row>
    <row r="25" spans="2:31" ht="12.75" customHeight="1">
      <c r="B25" s="1"/>
      <c r="J25" s="22"/>
      <c r="K25" s="11"/>
      <c r="L25" s="15"/>
      <c r="M25" s="10"/>
      <c r="N25" s="15"/>
      <c r="O25" s="15"/>
      <c r="P25" s="15"/>
      <c r="Q25" s="28"/>
      <c r="R25" s="28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</row>
    <row r="26" spans="1:31" ht="12.75" customHeight="1">
      <c r="A26" s="7"/>
      <c r="J26" s="22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10:31" ht="12.75">
      <c r="J27" s="22"/>
      <c r="K27" s="5"/>
      <c r="L27" s="12"/>
      <c r="M27" s="4"/>
      <c r="N27" s="12"/>
      <c r="O27" s="12"/>
      <c r="P27" s="12"/>
      <c r="Q27" s="12"/>
      <c r="R27" s="12"/>
      <c r="S27" s="5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</row>
    <row r="28" spans="10:31" ht="12.75">
      <c r="J28" s="22"/>
      <c r="K28" s="5"/>
      <c r="L28" s="12"/>
      <c r="M28" s="13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</row>
    <row r="29" spans="10:31" ht="12.75">
      <c r="J29" s="8"/>
      <c r="K29" s="11"/>
      <c r="L29" s="15"/>
      <c r="M29" s="10"/>
      <c r="N29" s="15"/>
      <c r="O29" s="15"/>
      <c r="P29" s="10"/>
      <c r="Q29" s="28"/>
      <c r="R29" s="28"/>
      <c r="S29" s="11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</row>
    <row r="30" spans="2:31" ht="12.75">
      <c r="B30" s="21"/>
      <c r="C30" s="21"/>
      <c r="D30" s="21"/>
      <c r="F30" s="6"/>
      <c r="G30" s="6"/>
      <c r="H30" s="6"/>
      <c r="J30" s="8"/>
      <c r="K30" s="11"/>
      <c r="L30" s="15"/>
      <c r="M30" s="16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</row>
    <row r="31" spans="1:31" ht="12.75">
      <c r="A31" s="3"/>
      <c r="B31" s="2"/>
      <c r="C31" s="2"/>
      <c r="D31" s="2"/>
      <c r="E31" s="2"/>
      <c r="F31" s="2"/>
      <c r="G31" s="2"/>
      <c r="H31" s="2"/>
      <c r="I31" s="2"/>
      <c r="J31" s="26"/>
      <c r="K31" s="11"/>
      <c r="L31" s="15"/>
      <c r="M31" s="16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</row>
    <row r="32" spans="10:31" ht="12.75" customHeight="1">
      <c r="J32" s="8"/>
      <c r="K32" s="11"/>
      <c r="L32" s="15"/>
      <c r="M32" s="16"/>
      <c r="N32" s="15"/>
      <c r="O32" s="15"/>
      <c r="P32" s="15"/>
      <c r="Q32" s="15"/>
      <c r="R32" s="15"/>
      <c r="S32" s="11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</row>
    <row r="33" spans="1:31" ht="12.75">
      <c r="A33" s="3"/>
      <c r="E33" s="2"/>
      <c r="F33" s="6"/>
      <c r="G33" s="6"/>
      <c r="H33" s="6"/>
      <c r="I33" s="2"/>
      <c r="J33" s="26"/>
      <c r="K33" s="11"/>
      <c r="L33" s="15"/>
      <c r="M33" s="10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</row>
    <row r="34" spans="1:31" ht="12.75">
      <c r="A34" s="3"/>
      <c r="E34" s="2"/>
      <c r="J34" s="26"/>
      <c r="K34" s="11"/>
      <c r="L34" s="15"/>
      <c r="M34" s="16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</row>
    <row r="35" spans="1:31" ht="12.75">
      <c r="A35" s="3"/>
      <c r="J35" s="26"/>
      <c r="K35" s="11"/>
      <c r="L35" s="15"/>
      <c r="M35" s="16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</row>
    <row r="36" spans="1:31" ht="12.75" customHeight="1">
      <c r="A36" s="3"/>
      <c r="B36" s="2"/>
      <c r="C36" s="2"/>
      <c r="D36" s="2"/>
      <c r="E36" s="20"/>
      <c r="F36" s="2"/>
      <c r="G36" s="2"/>
      <c r="H36" s="2"/>
      <c r="I36" s="2"/>
      <c r="J36" s="26"/>
      <c r="K36" s="11"/>
      <c r="L36" s="15"/>
      <c r="M36" s="16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</row>
    <row r="37" spans="1:31" ht="12.75" customHeight="1">
      <c r="A37" s="3"/>
      <c r="E37" s="2"/>
      <c r="J37" s="26"/>
      <c r="K37" s="11"/>
      <c r="L37" s="15"/>
      <c r="M37" s="16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</row>
    <row r="38" spans="1:31" ht="12.75" customHeight="1">
      <c r="A38" s="3"/>
      <c r="B38" s="2"/>
      <c r="C38" s="2"/>
      <c r="D38" s="2"/>
      <c r="E38" s="2"/>
      <c r="F38" s="2"/>
      <c r="G38" s="2"/>
      <c r="H38" s="2"/>
      <c r="I38" s="2"/>
      <c r="J38" s="26"/>
      <c r="K38" s="11"/>
      <c r="L38" s="15"/>
      <c r="M38" s="16"/>
      <c r="N38" s="15"/>
      <c r="O38" s="15"/>
      <c r="P38" s="15"/>
      <c r="Q38" s="15"/>
      <c r="R38" s="15"/>
      <c r="S38" s="11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</row>
    <row r="39" spans="1:31" ht="12.75" customHeight="1">
      <c r="A39" s="3"/>
      <c r="B39" s="2"/>
      <c r="C39" s="2"/>
      <c r="D39" s="2"/>
      <c r="E39" s="2"/>
      <c r="F39" s="2"/>
      <c r="G39" s="2"/>
      <c r="H39" s="2"/>
      <c r="I39" s="2"/>
      <c r="J39" s="26"/>
      <c r="K39" s="11"/>
      <c r="L39" s="15"/>
      <c r="M39" s="16"/>
      <c r="N39" s="15"/>
      <c r="O39" s="15"/>
      <c r="P39" s="15"/>
      <c r="Q39" s="15"/>
      <c r="R39" s="28"/>
      <c r="S39" s="11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</row>
    <row r="40" spans="1:31" ht="12.75" customHeight="1">
      <c r="A40" s="3"/>
      <c r="E40" s="2"/>
      <c r="J40" s="26"/>
      <c r="K40" s="11"/>
      <c r="L40" s="15"/>
      <c r="M40" s="16"/>
      <c r="N40" s="15"/>
      <c r="O40" s="15"/>
      <c r="P40" s="15"/>
      <c r="Q40" s="15"/>
      <c r="R40" s="28"/>
      <c r="S40" s="11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</row>
    <row r="41" spans="1:31" ht="12.75" customHeight="1">
      <c r="A41" s="3"/>
      <c r="B41" s="2"/>
      <c r="C41" s="2"/>
      <c r="D41" s="2"/>
      <c r="E41" s="2"/>
      <c r="F41" s="2"/>
      <c r="G41" s="2"/>
      <c r="H41" s="2"/>
      <c r="I41" s="2"/>
      <c r="J41" s="26"/>
      <c r="K41" s="11"/>
      <c r="L41" s="15"/>
      <c r="M41" s="16"/>
      <c r="N41" s="15"/>
      <c r="O41" s="15"/>
      <c r="P41" s="15"/>
      <c r="Q41" s="15"/>
      <c r="R41" s="15"/>
      <c r="S41" s="11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</row>
    <row r="42" spans="1:31" ht="12.75" customHeight="1">
      <c r="A42" s="3"/>
      <c r="B42" s="21"/>
      <c r="C42" s="21"/>
      <c r="D42" s="21"/>
      <c r="E42" s="2"/>
      <c r="F42" s="21"/>
      <c r="G42" s="21"/>
      <c r="H42" s="21"/>
      <c r="I42" s="21"/>
      <c r="J42" s="26"/>
      <c r="K42" s="11"/>
      <c r="L42" s="15"/>
      <c r="M42" s="16"/>
      <c r="N42" s="15"/>
      <c r="O42" s="15"/>
      <c r="P42" s="15"/>
      <c r="Q42" s="15"/>
      <c r="R42" s="15"/>
      <c r="S42" s="11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</row>
    <row r="43" spans="1:31" ht="12.75" customHeight="1">
      <c r="A43" s="3"/>
      <c r="E43" s="9"/>
      <c r="J43" s="32"/>
      <c r="K43" s="11"/>
      <c r="L43" s="15"/>
      <c r="M43" s="16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</row>
    <row r="44" spans="5:31" ht="12.75" customHeight="1">
      <c r="E44" s="9"/>
      <c r="F44" s="2"/>
      <c r="G44" s="2"/>
      <c r="H44" s="2"/>
      <c r="J44" s="8"/>
      <c r="K44" s="11"/>
      <c r="L44" s="15"/>
      <c r="M44" s="10"/>
      <c r="N44" s="15"/>
      <c r="O44" s="15"/>
      <c r="P44" s="15"/>
      <c r="Q44" s="15"/>
      <c r="R44" s="15"/>
      <c r="S44" s="11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</row>
    <row r="45" spans="1:31" ht="12.75" customHeight="1">
      <c r="A45" s="3"/>
      <c r="E45" s="9"/>
      <c r="J45" s="26"/>
      <c r="K45" s="11"/>
      <c r="L45" s="15"/>
      <c r="M45" s="16"/>
      <c r="N45" s="15"/>
      <c r="O45" s="15"/>
      <c r="P45" s="15"/>
      <c r="Q45" s="15"/>
      <c r="R45" s="15"/>
      <c r="S45" s="11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</row>
    <row r="46" spans="1:31" ht="12.75" customHeight="1">
      <c r="A46" s="3"/>
      <c r="B46" s="2"/>
      <c r="C46" s="2"/>
      <c r="D46" s="2"/>
      <c r="E46" s="2"/>
      <c r="F46" s="2"/>
      <c r="G46" s="2"/>
      <c r="H46" s="2"/>
      <c r="I46" s="6"/>
      <c r="J46" s="26"/>
      <c r="K46" s="11"/>
      <c r="L46" s="15"/>
      <c r="M46" s="16"/>
      <c r="N46" s="15"/>
      <c r="O46" s="15"/>
      <c r="P46" s="15"/>
      <c r="Q46" s="15"/>
      <c r="R46" s="15"/>
      <c r="S46" s="11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</row>
    <row r="47" spans="1:31" ht="12.75" customHeight="1">
      <c r="A47" s="3"/>
      <c r="B47" s="2"/>
      <c r="C47" s="2"/>
      <c r="D47" s="2"/>
      <c r="E47" s="2"/>
      <c r="F47" s="2"/>
      <c r="G47" s="2"/>
      <c r="H47" s="2"/>
      <c r="I47" s="2"/>
      <c r="J47" s="26"/>
      <c r="K47" s="11"/>
      <c r="L47" s="15"/>
      <c r="M47" s="16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</row>
    <row r="48" spans="10:31" ht="12.75" customHeight="1">
      <c r="J48" s="8"/>
      <c r="K48" s="11"/>
      <c r="L48" s="15"/>
      <c r="M48" s="16"/>
      <c r="N48" s="15"/>
      <c r="O48" s="15"/>
      <c r="P48" s="15"/>
      <c r="Q48" s="15"/>
      <c r="R48" s="28"/>
      <c r="S48" s="11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</row>
    <row r="49" spans="2:31" ht="12.75" customHeight="1">
      <c r="B49" s="21"/>
      <c r="C49" s="21"/>
      <c r="D49" s="21"/>
      <c r="F49" s="21"/>
      <c r="G49" s="21"/>
      <c r="H49" s="21"/>
      <c r="I49" s="21"/>
      <c r="J49" s="8"/>
      <c r="K49" s="11"/>
      <c r="L49" s="15"/>
      <c r="M49" s="16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</row>
    <row r="50" spans="10:31" ht="12.75" customHeight="1">
      <c r="J50" s="8"/>
      <c r="K50" s="11"/>
      <c r="L50" s="15"/>
      <c r="M50" s="16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</row>
  </sheetData>
  <sheetProtection/>
  <mergeCells count="4">
    <mergeCell ref="A3:AE3"/>
    <mergeCell ref="A4:AE4"/>
    <mergeCell ref="V5:Z5"/>
    <mergeCell ref="AA5:AE5"/>
  </mergeCells>
  <printOptions/>
  <pageMargins left="0.1968503937007874" right="0" top="0.3937007874015748" bottom="0.3937007874015748" header="0" footer="0"/>
  <pageSetup horizontalDpi="180" verticalDpi="180" orientation="landscape" paperSize="140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50"/>
  <sheetViews>
    <sheetView tabSelected="1" zoomScale="120" zoomScaleNormal="120" zoomScalePageLayoutView="0" workbookViewId="0" topLeftCell="A1">
      <pane xSplit="5" ySplit="8" topLeftCell="N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24" sqref="A24"/>
    </sheetView>
  </sheetViews>
  <sheetFormatPr defaultColWidth="11.421875" defaultRowHeight="12.75"/>
  <cols>
    <col min="1" max="1" width="4.8515625" style="0" customWidth="1"/>
    <col min="2" max="2" width="13.57421875" style="0" hidden="1" customWidth="1"/>
    <col min="3" max="3" width="14.140625" style="0" hidden="1" customWidth="1"/>
    <col min="4" max="4" width="15.28125" style="0" hidden="1" customWidth="1"/>
    <col min="5" max="5" width="24.8515625" style="0" customWidth="1"/>
    <col min="6" max="6" width="11.8515625" style="0" customWidth="1"/>
    <col min="7" max="7" width="6.28125" style="0" customWidth="1"/>
    <col min="8" max="8" width="11.421875" style="0" hidden="1" customWidth="1"/>
    <col min="9" max="9" width="7.421875" style="0" hidden="1" customWidth="1"/>
    <col min="10" max="10" width="5.00390625" style="0" hidden="1" customWidth="1"/>
    <col min="11" max="11" width="9.8515625" style="0" customWidth="1"/>
    <col min="12" max="12" width="9.7109375" style="0" customWidth="1"/>
    <col min="13" max="14" width="9.57421875" style="0" customWidth="1"/>
    <col min="15" max="16" width="9.00390625" style="0" customWidth="1"/>
    <col min="17" max="17" width="8.8515625" style="0" customWidth="1"/>
    <col min="18" max="19" width="9.28125" style="0" customWidth="1"/>
    <col min="20" max="20" width="9.140625" style="0" customWidth="1"/>
    <col min="21" max="21" width="6.8515625" style="0" customWidth="1"/>
    <col min="22" max="22" width="8.28125" style="0" customWidth="1"/>
    <col min="23" max="23" width="8.7109375" style="0" customWidth="1"/>
    <col min="24" max="24" width="9.140625" style="0" customWidth="1"/>
    <col min="25" max="25" width="8.421875" style="0" customWidth="1"/>
    <col min="26" max="26" width="12.140625" style="0" customWidth="1"/>
    <col min="27" max="27" width="11.140625" style="0" hidden="1" customWidth="1"/>
    <col min="28" max="28" width="7.7109375" style="43" hidden="1" customWidth="1"/>
  </cols>
  <sheetData>
    <row r="1" spans="1:28" ht="13.5">
      <c r="A1" s="1"/>
      <c r="B1" s="1"/>
      <c r="E1" s="51" t="str">
        <f>+'plla S-Inc INGRESOS'!E1</f>
        <v>PROEXCELENCIA S.R.L.</v>
      </c>
      <c r="AA1" s="49" t="s">
        <v>65</v>
      </c>
      <c r="AB1" s="49">
        <v>3.12345</v>
      </c>
    </row>
    <row r="2" spans="5:28" ht="13.5">
      <c r="E2" s="38" t="str">
        <f>+'plla S-Inc INGRESOS'!E2</f>
        <v>SANTA CRUZ - BOLIVIA</v>
      </c>
      <c r="AA2" s="49" t="s">
        <v>66</v>
      </c>
      <c r="AB2" s="49">
        <v>3.23456</v>
      </c>
    </row>
    <row r="3" spans="1:28" ht="15.75">
      <c r="A3" s="131" t="s">
        <v>36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49" t="s">
        <v>76</v>
      </c>
      <c r="AB3" s="49">
        <v>1440</v>
      </c>
    </row>
    <row r="4" spans="1:28" ht="15.75">
      <c r="A4" s="132" t="s">
        <v>82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49" t="s">
        <v>77</v>
      </c>
      <c r="AB4" s="50">
        <v>42124</v>
      </c>
    </row>
    <row r="5" spans="1:28" ht="15.7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9" t="s">
        <v>78</v>
      </c>
      <c r="AB5" s="49">
        <v>26</v>
      </c>
    </row>
    <row r="6" spans="1:28" ht="16.5" thickBot="1">
      <c r="A6" s="76" t="s">
        <v>89</v>
      </c>
      <c r="B6" s="76"/>
      <c r="C6" s="76"/>
      <c r="D6" s="76"/>
      <c r="E6" s="76" t="s">
        <v>90</v>
      </c>
      <c r="F6" s="76" t="s">
        <v>98</v>
      </c>
      <c r="G6" s="76" t="s">
        <v>91</v>
      </c>
      <c r="H6" s="76"/>
      <c r="I6" s="76" t="s">
        <v>92</v>
      </c>
      <c r="J6" s="76" t="s">
        <v>93</v>
      </c>
      <c r="K6" s="76" t="s">
        <v>111</v>
      </c>
      <c r="L6" s="37" t="s">
        <v>128</v>
      </c>
      <c r="M6" s="37" t="s">
        <v>129</v>
      </c>
      <c r="N6" s="37" t="s">
        <v>115</v>
      </c>
      <c r="O6" s="37" t="s">
        <v>130</v>
      </c>
      <c r="P6" s="37" t="s">
        <v>131</v>
      </c>
      <c r="Q6" s="37" t="s">
        <v>132</v>
      </c>
      <c r="R6" s="37" t="s">
        <v>133</v>
      </c>
      <c r="S6" s="37" t="s">
        <v>134</v>
      </c>
      <c r="T6" s="37" t="s">
        <v>135</v>
      </c>
      <c r="U6" s="37" t="s">
        <v>136</v>
      </c>
      <c r="V6" s="37" t="s">
        <v>137</v>
      </c>
      <c r="W6" s="37" t="s">
        <v>138</v>
      </c>
      <c r="X6" s="37" t="s">
        <v>139</v>
      </c>
      <c r="Y6" s="37" t="s">
        <v>140</v>
      </c>
      <c r="Z6" s="37" t="s">
        <v>141</v>
      </c>
      <c r="AA6" s="49" t="s">
        <v>79</v>
      </c>
      <c r="AB6" s="49">
        <v>4</v>
      </c>
    </row>
    <row r="7" spans="1:26" s="42" customFormat="1" ht="13.5" thickTop="1">
      <c r="A7" s="77"/>
      <c r="B7" s="77"/>
      <c r="C7" s="77"/>
      <c r="D7" s="77"/>
      <c r="E7" s="77"/>
      <c r="F7" s="77" t="s">
        <v>5</v>
      </c>
      <c r="G7" s="77" t="s">
        <v>38</v>
      </c>
      <c r="H7" s="77" t="s">
        <v>40</v>
      </c>
      <c r="I7" s="77" t="s">
        <v>7</v>
      </c>
      <c r="J7" s="77" t="s">
        <v>8</v>
      </c>
      <c r="K7" s="77" t="s">
        <v>23</v>
      </c>
      <c r="L7" s="41" t="s">
        <v>42</v>
      </c>
      <c r="M7" s="41" t="s">
        <v>83</v>
      </c>
      <c r="N7" s="41" t="s">
        <v>43</v>
      </c>
      <c r="O7" s="41" t="s">
        <v>44</v>
      </c>
      <c r="P7" s="41" t="s">
        <v>45</v>
      </c>
      <c r="Q7" s="41" t="s">
        <v>46</v>
      </c>
      <c r="R7" s="41" t="s">
        <v>47</v>
      </c>
      <c r="S7" s="41" t="s">
        <v>47</v>
      </c>
      <c r="T7" s="41" t="s">
        <v>48</v>
      </c>
      <c r="U7" s="41" t="s">
        <v>49</v>
      </c>
      <c r="V7" s="41" t="s">
        <v>50</v>
      </c>
      <c r="W7" s="41" t="s">
        <v>51</v>
      </c>
      <c r="X7" s="41" t="s">
        <v>52</v>
      </c>
      <c r="Y7" s="41" t="s">
        <v>53</v>
      </c>
      <c r="Z7" s="41" t="s">
        <v>54</v>
      </c>
    </row>
    <row r="8" spans="1:26" s="42" customFormat="1" ht="13.5" thickBot="1">
      <c r="A8" s="78" t="s">
        <v>0</v>
      </c>
      <c r="B8" s="78" t="s">
        <v>1</v>
      </c>
      <c r="C8" s="78" t="s">
        <v>2</v>
      </c>
      <c r="D8" s="78" t="s">
        <v>3</v>
      </c>
      <c r="E8" s="78" t="s">
        <v>4</v>
      </c>
      <c r="F8" s="78" t="s">
        <v>6</v>
      </c>
      <c r="G8" s="78"/>
      <c r="H8" s="78" t="s">
        <v>41</v>
      </c>
      <c r="I8" s="78" t="s">
        <v>74</v>
      </c>
      <c r="J8" s="79" t="s">
        <v>75</v>
      </c>
      <c r="K8" s="78" t="s">
        <v>24</v>
      </c>
      <c r="L8" s="47" t="s">
        <v>55</v>
      </c>
      <c r="M8" s="47"/>
      <c r="N8" s="47" t="s">
        <v>44</v>
      </c>
      <c r="O8" s="47" t="s">
        <v>31</v>
      </c>
      <c r="P8" s="47" t="s">
        <v>57</v>
      </c>
      <c r="Q8" s="47" t="s">
        <v>83</v>
      </c>
      <c r="R8" s="47" t="s">
        <v>58</v>
      </c>
      <c r="S8" s="47" t="s">
        <v>59</v>
      </c>
      <c r="T8" s="47" t="s">
        <v>84</v>
      </c>
      <c r="U8" s="47" t="s">
        <v>60</v>
      </c>
      <c r="V8" s="47" t="s">
        <v>14</v>
      </c>
      <c r="W8" s="47" t="s">
        <v>61</v>
      </c>
      <c r="X8" s="47" t="s">
        <v>62</v>
      </c>
      <c r="Y8" s="47" t="s">
        <v>63</v>
      </c>
      <c r="Z8" s="47" t="s">
        <v>64</v>
      </c>
    </row>
    <row r="9" spans="1:28" ht="27" customHeight="1" thickTop="1">
      <c r="A9" s="80">
        <v>1</v>
      </c>
      <c r="B9" s="80"/>
      <c r="C9" s="80"/>
      <c r="D9" s="80"/>
      <c r="E9" s="81" t="str">
        <f>+'plla S-Inc INGRESOS'!E9</f>
        <v>Gerente de Obra</v>
      </c>
      <c r="F9" s="80">
        <v>1111111</v>
      </c>
      <c r="G9" s="80" t="s">
        <v>39</v>
      </c>
      <c r="H9" s="82">
        <v>27892</v>
      </c>
      <c r="I9" s="80">
        <v>2</v>
      </c>
      <c r="J9" s="80">
        <v>1</v>
      </c>
      <c r="K9" s="90">
        <f>+'plla S-Inc DESCUENTOS'!L9</f>
        <v>11009.1</v>
      </c>
      <c r="L9" s="63">
        <f>+K9*0.8729</f>
        <v>9609.84339</v>
      </c>
      <c r="M9" s="63">
        <f aca="true" t="shared" si="0" ref="M9:M15">2000*2</f>
        <v>4000</v>
      </c>
      <c r="N9" s="63">
        <f>+L9-M9</f>
        <v>5609.84339</v>
      </c>
      <c r="O9" s="63">
        <f>+N9*0.13</f>
        <v>729.2796407000001</v>
      </c>
      <c r="P9" s="63">
        <v>0</v>
      </c>
      <c r="Q9" s="63">
        <f>+M9*0.13</f>
        <v>520</v>
      </c>
      <c r="R9" s="63">
        <f>+O9-Q9</f>
        <v>209.27964070000007</v>
      </c>
      <c r="S9" s="63">
        <v>0</v>
      </c>
      <c r="T9" s="64">
        <v>0</v>
      </c>
      <c r="U9" s="65">
        <v>0</v>
      </c>
      <c r="V9" s="63">
        <v>0</v>
      </c>
      <c r="W9" s="63">
        <v>0</v>
      </c>
      <c r="X9" s="63">
        <v>0</v>
      </c>
      <c r="Y9" s="63">
        <f>+R9</f>
        <v>209.27964070000007</v>
      </c>
      <c r="Z9" s="63">
        <v>0</v>
      </c>
      <c r="AB9" s="42"/>
    </row>
    <row r="10" spans="1:28" ht="27" customHeight="1">
      <c r="A10" s="91">
        <v>2</v>
      </c>
      <c r="B10" s="91"/>
      <c r="C10" s="91"/>
      <c r="D10" s="91"/>
      <c r="E10" s="92" t="str">
        <f>+'plla S-Inc INGRESOS'!E10</f>
        <v>Responsable Administrativo</v>
      </c>
      <c r="F10" s="91">
        <v>2222222</v>
      </c>
      <c r="G10" s="91" t="s">
        <v>39</v>
      </c>
      <c r="H10" s="93">
        <v>27902</v>
      </c>
      <c r="I10" s="91">
        <v>1</v>
      </c>
      <c r="J10" s="91">
        <v>2</v>
      </c>
      <c r="K10" s="101">
        <f>+'plla S-Inc DESCUENTOS'!L10</f>
        <v>8656.619999999999</v>
      </c>
      <c r="L10" s="58">
        <f aca="true" t="shared" si="1" ref="L10:L20">+K10*0.8729</f>
        <v>7556.363597999999</v>
      </c>
      <c r="M10" s="58">
        <f t="shared" si="0"/>
        <v>4000</v>
      </c>
      <c r="N10" s="58">
        <f aca="true" t="shared" si="2" ref="N10:N19">+L10-M10</f>
        <v>3556.363597999999</v>
      </c>
      <c r="O10" s="58">
        <f aca="true" t="shared" si="3" ref="O10:O20">+N10*0.13</f>
        <v>462.3272677399999</v>
      </c>
      <c r="P10" s="58">
        <v>0</v>
      </c>
      <c r="Q10" s="129">
        <f>+O10</f>
        <v>462.3272677399999</v>
      </c>
      <c r="R10" s="58">
        <f>+O10-Q10</f>
        <v>0</v>
      </c>
      <c r="S10" s="58">
        <v>0</v>
      </c>
      <c r="T10" s="59">
        <v>0</v>
      </c>
      <c r="U10" s="53">
        <v>0</v>
      </c>
      <c r="V10" s="58">
        <v>0</v>
      </c>
      <c r="W10" s="58">
        <v>0</v>
      </c>
      <c r="X10" s="58">
        <v>0</v>
      </c>
      <c r="Y10" s="58">
        <f>+R10</f>
        <v>0</v>
      </c>
      <c r="Z10" s="58">
        <v>0</v>
      </c>
      <c r="AB10" s="42"/>
    </row>
    <row r="11" spans="1:26" ht="27" customHeight="1">
      <c r="A11" s="91">
        <v>3</v>
      </c>
      <c r="B11" s="91"/>
      <c r="C11" s="91"/>
      <c r="D11" s="91"/>
      <c r="E11" s="92" t="str">
        <f>+'plla S-Inc INGRESOS'!E11</f>
        <v>Supervisor de Obra</v>
      </c>
      <c r="F11" s="91">
        <v>3333333</v>
      </c>
      <c r="G11" s="91" t="s">
        <v>39</v>
      </c>
      <c r="H11" s="93">
        <v>27922</v>
      </c>
      <c r="I11" s="91">
        <v>2</v>
      </c>
      <c r="J11" s="91">
        <v>3</v>
      </c>
      <c r="K11" s="101">
        <f>+'plla S-Inc DESCUENTOS'!L11</f>
        <v>7889.753333333333</v>
      </c>
      <c r="L11" s="115">
        <f t="shared" si="1"/>
        <v>6886.965684666667</v>
      </c>
      <c r="M11" s="115">
        <f t="shared" si="0"/>
        <v>4000</v>
      </c>
      <c r="N11" s="115">
        <f t="shared" si="2"/>
        <v>2886.9656846666667</v>
      </c>
      <c r="O11" s="115">
        <f t="shared" si="3"/>
        <v>375.30553900666666</v>
      </c>
      <c r="P11" s="115">
        <v>0</v>
      </c>
      <c r="Q11" s="129">
        <f aca="true" t="shared" si="4" ref="Q11:Q19">+O11</f>
        <v>375.30553900666666</v>
      </c>
      <c r="R11" s="115">
        <v>0</v>
      </c>
      <c r="S11" s="115">
        <v>0</v>
      </c>
      <c r="T11" s="116">
        <v>0</v>
      </c>
      <c r="U11" s="117">
        <v>0</v>
      </c>
      <c r="V11" s="115">
        <v>0</v>
      </c>
      <c r="W11" s="115">
        <v>0</v>
      </c>
      <c r="X11" s="115">
        <v>0</v>
      </c>
      <c r="Y11" s="115">
        <v>0</v>
      </c>
      <c r="Z11" s="115">
        <v>0</v>
      </c>
    </row>
    <row r="12" spans="1:26" ht="27" customHeight="1">
      <c r="A12" s="91">
        <v>4</v>
      </c>
      <c r="B12" s="91"/>
      <c r="C12" s="91"/>
      <c r="D12" s="91"/>
      <c r="E12" s="92" t="str">
        <f>+'plla S-Inc INGRESOS'!E12</f>
        <v>Jefe de Recursos Humanos</v>
      </c>
      <c r="F12" s="91">
        <v>4444444</v>
      </c>
      <c r="G12" s="91" t="s">
        <v>39</v>
      </c>
      <c r="H12" s="93">
        <v>27722</v>
      </c>
      <c r="I12" s="91">
        <v>2</v>
      </c>
      <c r="J12" s="91">
        <v>4</v>
      </c>
      <c r="K12" s="101">
        <f>+'plla S-Inc DESCUENTOS'!L12</f>
        <v>6881.366666666668</v>
      </c>
      <c r="L12" s="115">
        <f t="shared" si="1"/>
        <v>6006.744963333334</v>
      </c>
      <c r="M12" s="115">
        <f t="shared" si="0"/>
        <v>4000</v>
      </c>
      <c r="N12" s="115">
        <f t="shared" si="2"/>
        <v>2006.7449633333345</v>
      </c>
      <c r="O12" s="115">
        <f t="shared" si="3"/>
        <v>260.8768452333335</v>
      </c>
      <c r="P12" s="115">
        <v>0</v>
      </c>
      <c r="Q12" s="129">
        <f t="shared" si="4"/>
        <v>260.8768452333335</v>
      </c>
      <c r="R12" s="115">
        <v>0</v>
      </c>
      <c r="S12" s="115"/>
      <c r="T12" s="116">
        <v>0</v>
      </c>
      <c r="U12" s="117">
        <v>0</v>
      </c>
      <c r="V12" s="115">
        <v>0</v>
      </c>
      <c r="W12" s="115">
        <v>0</v>
      </c>
      <c r="X12" s="115">
        <v>0</v>
      </c>
      <c r="Y12" s="115">
        <v>0</v>
      </c>
      <c r="Z12" s="115">
        <v>0</v>
      </c>
    </row>
    <row r="13" spans="1:26" ht="27" customHeight="1">
      <c r="A13" s="91">
        <v>5</v>
      </c>
      <c r="B13" s="91"/>
      <c r="C13" s="91"/>
      <c r="D13" s="91"/>
      <c r="E13" s="92" t="str">
        <f>+'plla S-Inc INGRESOS'!E13</f>
        <v>Capataz</v>
      </c>
      <c r="F13" s="91">
        <v>5555555</v>
      </c>
      <c r="G13" s="91" t="s">
        <v>39</v>
      </c>
      <c r="H13" s="93">
        <v>27522</v>
      </c>
      <c r="I13" s="91">
        <v>2</v>
      </c>
      <c r="J13" s="91">
        <v>5</v>
      </c>
      <c r="K13" s="101">
        <f>+'plla S-Inc DESCUENTOS'!L13</f>
        <v>5991.3133333333335</v>
      </c>
      <c r="L13" s="115">
        <f t="shared" si="1"/>
        <v>5229.817408666667</v>
      </c>
      <c r="M13" s="115">
        <f t="shared" si="0"/>
        <v>4000</v>
      </c>
      <c r="N13" s="115">
        <f t="shared" si="2"/>
        <v>1229.8174086666668</v>
      </c>
      <c r="O13" s="115">
        <f t="shared" si="3"/>
        <v>159.8762631266667</v>
      </c>
      <c r="P13" s="115">
        <v>0</v>
      </c>
      <c r="Q13" s="129">
        <f t="shared" si="4"/>
        <v>159.8762631266667</v>
      </c>
      <c r="R13" s="115">
        <v>0</v>
      </c>
      <c r="S13" s="115"/>
      <c r="T13" s="116">
        <v>0</v>
      </c>
      <c r="U13" s="117">
        <v>0</v>
      </c>
      <c r="V13" s="115">
        <v>0</v>
      </c>
      <c r="W13" s="115">
        <v>0</v>
      </c>
      <c r="X13" s="115">
        <v>0</v>
      </c>
      <c r="Y13" s="115">
        <v>0</v>
      </c>
      <c r="Z13" s="115">
        <v>0</v>
      </c>
    </row>
    <row r="14" spans="1:26" ht="27" customHeight="1">
      <c r="A14" s="91">
        <v>6</v>
      </c>
      <c r="B14" s="91"/>
      <c r="C14" s="91"/>
      <c r="D14" s="91"/>
      <c r="E14" s="92" t="str">
        <f>+'plla S-Inc INGRESOS'!E14</f>
        <v>Encargadro de Cuadrilla</v>
      </c>
      <c r="F14" s="91">
        <v>6666666</v>
      </c>
      <c r="G14" s="91" t="s">
        <v>39</v>
      </c>
      <c r="H14" s="93">
        <v>27322</v>
      </c>
      <c r="I14" s="91">
        <v>2</v>
      </c>
      <c r="J14" s="91">
        <v>6</v>
      </c>
      <c r="K14" s="101">
        <f>+'plla S-Inc DESCUENTOS'!L14</f>
        <v>5519.74</v>
      </c>
      <c r="L14" s="66">
        <f t="shared" si="1"/>
        <v>4818.181046</v>
      </c>
      <c r="M14" s="66">
        <f t="shared" si="0"/>
        <v>4000</v>
      </c>
      <c r="N14" s="66">
        <f t="shared" si="2"/>
        <v>818.1810459999997</v>
      </c>
      <c r="O14" s="66">
        <f t="shared" si="3"/>
        <v>106.36353597999997</v>
      </c>
      <c r="P14" s="66">
        <v>0</v>
      </c>
      <c r="Q14" s="129">
        <f t="shared" si="4"/>
        <v>106.36353597999997</v>
      </c>
      <c r="R14" s="66">
        <v>0</v>
      </c>
      <c r="S14" s="66"/>
      <c r="T14" s="67">
        <v>0</v>
      </c>
      <c r="U14" s="68">
        <v>0</v>
      </c>
      <c r="V14" s="66">
        <v>0</v>
      </c>
      <c r="W14" s="66">
        <v>0</v>
      </c>
      <c r="X14" s="66">
        <v>0</v>
      </c>
      <c r="Y14" s="66">
        <v>0</v>
      </c>
      <c r="Z14" s="66">
        <v>0</v>
      </c>
    </row>
    <row r="15" spans="1:26" ht="27" customHeight="1">
      <c r="A15" s="91">
        <v>7</v>
      </c>
      <c r="B15" s="91"/>
      <c r="C15" s="91"/>
      <c r="D15" s="91"/>
      <c r="E15" s="92" t="str">
        <f>+'plla S-Inc INGRESOS'!E15</f>
        <v>Tecnico I</v>
      </c>
      <c r="F15" s="91">
        <v>7777777</v>
      </c>
      <c r="G15" s="91" t="s">
        <v>39</v>
      </c>
      <c r="H15" s="93">
        <v>27122</v>
      </c>
      <c r="I15" s="91">
        <v>1</v>
      </c>
      <c r="J15" s="91">
        <v>7</v>
      </c>
      <c r="K15" s="101">
        <f>+'plla S-Inc DESCUENTOS'!L15</f>
        <v>4719.15</v>
      </c>
      <c r="L15" s="66">
        <f t="shared" si="1"/>
        <v>4119.346035</v>
      </c>
      <c r="M15" s="66">
        <f t="shared" si="0"/>
        <v>4000</v>
      </c>
      <c r="N15" s="66">
        <f t="shared" si="2"/>
        <v>119.34603499999957</v>
      </c>
      <c r="O15" s="66">
        <f t="shared" si="3"/>
        <v>15.514984549999944</v>
      </c>
      <c r="P15" s="66">
        <v>0</v>
      </c>
      <c r="Q15" s="129">
        <f t="shared" si="4"/>
        <v>15.514984549999944</v>
      </c>
      <c r="R15" s="66">
        <v>0</v>
      </c>
      <c r="S15" s="66"/>
      <c r="T15" s="67">
        <v>0</v>
      </c>
      <c r="U15" s="68">
        <v>0</v>
      </c>
      <c r="V15" s="66">
        <v>0</v>
      </c>
      <c r="W15" s="66">
        <v>0</v>
      </c>
      <c r="X15" s="66">
        <v>0</v>
      </c>
      <c r="Y15" s="66">
        <v>0</v>
      </c>
      <c r="Z15" s="66">
        <v>0</v>
      </c>
    </row>
    <row r="16" spans="1:26" ht="27" customHeight="1">
      <c r="A16" s="91">
        <v>8</v>
      </c>
      <c r="B16" s="91"/>
      <c r="C16" s="91"/>
      <c r="D16" s="91"/>
      <c r="E16" s="92" t="str">
        <f>+'plla S-Inc INGRESOS'!E16</f>
        <v>Tecnico II</v>
      </c>
      <c r="F16" s="91">
        <v>8888888</v>
      </c>
      <c r="G16" s="91" t="s">
        <v>39</v>
      </c>
      <c r="H16" s="93">
        <v>26922</v>
      </c>
      <c r="I16" s="91">
        <v>1</v>
      </c>
      <c r="J16" s="91">
        <v>8</v>
      </c>
      <c r="K16" s="101">
        <f>+'plla S-Inc DESCUENTOS'!L16</f>
        <v>4280.54</v>
      </c>
      <c r="L16" s="66">
        <f t="shared" si="1"/>
        <v>3736.483366</v>
      </c>
      <c r="M16" s="129">
        <f>+L16</f>
        <v>3736.483366</v>
      </c>
      <c r="N16" s="66">
        <f t="shared" si="2"/>
        <v>0</v>
      </c>
      <c r="O16" s="66">
        <f t="shared" si="3"/>
        <v>0</v>
      </c>
      <c r="P16" s="66">
        <v>0</v>
      </c>
      <c r="Q16" s="129">
        <f t="shared" si="4"/>
        <v>0</v>
      </c>
      <c r="R16" s="66">
        <v>0</v>
      </c>
      <c r="S16" s="66"/>
      <c r="T16" s="67">
        <v>0</v>
      </c>
      <c r="U16" s="68">
        <v>0</v>
      </c>
      <c r="V16" s="66">
        <v>0</v>
      </c>
      <c r="W16" s="66">
        <v>0</v>
      </c>
      <c r="X16" s="66">
        <v>0</v>
      </c>
      <c r="Y16" s="66">
        <v>0</v>
      </c>
      <c r="Z16" s="66">
        <v>0</v>
      </c>
    </row>
    <row r="17" spans="1:26" ht="27" customHeight="1">
      <c r="A17" s="91">
        <v>9</v>
      </c>
      <c r="B17" s="91"/>
      <c r="C17" s="91"/>
      <c r="D17" s="91"/>
      <c r="E17" s="92" t="str">
        <f>+'plla S-Inc INGRESOS'!E17</f>
        <v>Ayudante</v>
      </c>
      <c r="F17" s="91">
        <v>9999999</v>
      </c>
      <c r="G17" s="91" t="s">
        <v>86</v>
      </c>
      <c r="H17" s="93">
        <v>29265</v>
      </c>
      <c r="I17" s="91">
        <v>1</v>
      </c>
      <c r="J17" s="91">
        <v>9</v>
      </c>
      <c r="K17" s="101">
        <f>+'plla S-Inc DESCUENTOS'!L17</f>
        <v>4022.046666666667</v>
      </c>
      <c r="L17" s="66">
        <f t="shared" si="1"/>
        <v>3510.8445353333336</v>
      </c>
      <c r="M17" s="129">
        <f>+L17</f>
        <v>3510.8445353333336</v>
      </c>
      <c r="N17" s="66">
        <v>0</v>
      </c>
      <c r="O17" s="66">
        <f t="shared" si="3"/>
        <v>0</v>
      </c>
      <c r="P17" s="66">
        <v>0</v>
      </c>
      <c r="Q17" s="129">
        <f t="shared" si="4"/>
        <v>0</v>
      </c>
      <c r="R17" s="66">
        <v>0</v>
      </c>
      <c r="S17" s="66"/>
      <c r="T17" s="67">
        <v>0</v>
      </c>
      <c r="U17" s="68">
        <v>0</v>
      </c>
      <c r="V17" s="66">
        <v>0</v>
      </c>
      <c r="W17" s="66">
        <v>0</v>
      </c>
      <c r="X17" s="66">
        <v>0</v>
      </c>
      <c r="Y17" s="66">
        <v>0</v>
      </c>
      <c r="Z17" s="66">
        <v>0</v>
      </c>
    </row>
    <row r="18" spans="1:26" ht="27" customHeight="1">
      <c r="A18" s="91">
        <v>10</v>
      </c>
      <c r="B18" s="91"/>
      <c r="C18" s="91"/>
      <c r="D18" s="91"/>
      <c r="E18" s="92" t="str">
        <f>+'plla S-Inc INGRESOS'!E18</f>
        <v>Cocinera</v>
      </c>
      <c r="F18" s="91">
        <v>9999999</v>
      </c>
      <c r="G18" s="91" t="s">
        <v>86</v>
      </c>
      <c r="H18" s="93"/>
      <c r="I18" s="91">
        <v>2</v>
      </c>
      <c r="J18" s="91">
        <v>10</v>
      </c>
      <c r="K18" s="101">
        <f>+'plla S-Inc DESCUENTOS'!L18</f>
        <v>4578.136666666666</v>
      </c>
      <c r="L18" s="66">
        <f t="shared" si="1"/>
        <v>3996.255496333333</v>
      </c>
      <c r="M18" s="66">
        <f>2000*2</f>
        <v>4000</v>
      </c>
      <c r="N18" s="66">
        <f t="shared" si="2"/>
        <v>-3.7445036666667875</v>
      </c>
      <c r="O18" s="66">
        <f t="shared" si="3"/>
        <v>-0.48678547666668237</v>
      </c>
      <c r="P18" s="66">
        <v>0</v>
      </c>
      <c r="Q18" s="129">
        <f t="shared" si="4"/>
        <v>-0.48678547666668237</v>
      </c>
      <c r="R18" s="66">
        <v>0</v>
      </c>
      <c r="S18" s="66"/>
      <c r="T18" s="67">
        <v>0</v>
      </c>
      <c r="U18" s="68">
        <v>0</v>
      </c>
      <c r="V18" s="66">
        <v>0</v>
      </c>
      <c r="W18" s="66">
        <v>0</v>
      </c>
      <c r="X18" s="66">
        <v>0</v>
      </c>
      <c r="Y18" s="66">
        <v>0</v>
      </c>
      <c r="Z18" s="66">
        <v>0</v>
      </c>
    </row>
    <row r="19" spans="1:26" ht="27" customHeight="1">
      <c r="A19" s="91">
        <v>11</v>
      </c>
      <c r="B19" s="91"/>
      <c r="C19" s="91"/>
      <c r="D19" s="91"/>
      <c r="E19" s="92" t="str">
        <f>+'plla S-Inc INGRESOS'!E19</f>
        <v>Sereno </v>
      </c>
      <c r="F19" s="91">
        <v>9999999</v>
      </c>
      <c r="G19" s="91" t="s">
        <v>86</v>
      </c>
      <c r="H19" s="93"/>
      <c r="I19" s="91">
        <v>2</v>
      </c>
      <c r="J19" s="91">
        <v>11</v>
      </c>
      <c r="K19" s="101">
        <f>+'plla S-Inc DESCUENTOS'!L19</f>
        <v>4462.886666666667</v>
      </c>
      <c r="L19" s="66">
        <f t="shared" si="1"/>
        <v>3895.6537713333337</v>
      </c>
      <c r="M19" s="66">
        <f>2000*2</f>
        <v>4000</v>
      </c>
      <c r="N19" s="66">
        <f t="shared" si="2"/>
        <v>-104.34622866666632</v>
      </c>
      <c r="O19" s="66">
        <f t="shared" si="3"/>
        <v>-13.565009726666622</v>
      </c>
      <c r="P19" s="66">
        <v>0</v>
      </c>
      <c r="Q19" s="129">
        <f t="shared" si="4"/>
        <v>-13.565009726666622</v>
      </c>
      <c r="R19" s="66">
        <v>0</v>
      </c>
      <c r="S19" s="66"/>
      <c r="T19" s="67">
        <v>0</v>
      </c>
      <c r="U19" s="68">
        <v>0</v>
      </c>
      <c r="V19" s="66">
        <v>0</v>
      </c>
      <c r="W19" s="66">
        <v>0</v>
      </c>
      <c r="X19" s="66">
        <v>0</v>
      </c>
      <c r="Y19" s="66">
        <v>0</v>
      </c>
      <c r="Z19" s="66">
        <v>0</v>
      </c>
    </row>
    <row r="20" spans="1:26" ht="27" customHeight="1" thickBot="1">
      <c r="A20" s="102">
        <v>12</v>
      </c>
      <c r="B20" s="102"/>
      <c r="C20" s="102"/>
      <c r="D20" s="102"/>
      <c r="E20" s="103" t="str">
        <f>+'plla S-Inc INGRESOS'!E20</f>
        <v>Chofer</v>
      </c>
      <c r="F20" s="102">
        <v>9999999</v>
      </c>
      <c r="G20" s="102" t="s">
        <v>39</v>
      </c>
      <c r="H20" s="104">
        <v>26722</v>
      </c>
      <c r="I20" s="102">
        <v>1</v>
      </c>
      <c r="J20" s="102">
        <v>12</v>
      </c>
      <c r="K20" s="111">
        <f>+'plla S-Inc DESCUENTOS'!L20</f>
        <v>3875.7041666666664</v>
      </c>
      <c r="L20" s="69">
        <f t="shared" si="1"/>
        <v>3383.1021670833334</v>
      </c>
      <c r="M20" s="69">
        <f>+L20</f>
        <v>3383.1021670833334</v>
      </c>
      <c r="N20" s="69">
        <v>0</v>
      </c>
      <c r="O20" s="69">
        <f t="shared" si="3"/>
        <v>0</v>
      </c>
      <c r="P20" s="69">
        <v>0</v>
      </c>
      <c r="Q20" s="130">
        <f>+O20</f>
        <v>0</v>
      </c>
      <c r="R20" s="69">
        <v>0</v>
      </c>
      <c r="S20" s="69"/>
      <c r="T20" s="70">
        <v>0</v>
      </c>
      <c r="U20" s="71">
        <v>0</v>
      </c>
      <c r="V20" s="69">
        <v>0</v>
      </c>
      <c r="W20" s="69">
        <v>0</v>
      </c>
      <c r="X20" s="69">
        <v>0</v>
      </c>
      <c r="Y20" s="69">
        <v>0</v>
      </c>
      <c r="Z20" s="69">
        <v>0</v>
      </c>
    </row>
    <row r="21" spans="1:26" ht="18.75" customHeight="1" thickBot="1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3">
        <f>SUM(K9:K20)</f>
        <v>71886.3575</v>
      </c>
      <c r="L21" s="113">
        <f aca="true" t="shared" si="5" ref="L21:Z21">SUM(L9:L20)</f>
        <v>62749.60146175</v>
      </c>
      <c r="M21" s="113">
        <f t="shared" si="5"/>
        <v>46630.430068416674</v>
      </c>
      <c r="N21" s="113">
        <f t="shared" si="5"/>
        <v>16119.17139333333</v>
      </c>
      <c r="O21" s="113">
        <f t="shared" si="5"/>
        <v>2095.4922811333336</v>
      </c>
      <c r="P21" s="113">
        <f t="shared" si="5"/>
        <v>0</v>
      </c>
      <c r="Q21" s="113">
        <f t="shared" si="5"/>
        <v>1886.2126404333335</v>
      </c>
      <c r="R21" s="113">
        <f t="shared" si="5"/>
        <v>209.27964070000007</v>
      </c>
      <c r="S21" s="113">
        <f t="shared" si="5"/>
        <v>0</v>
      </c>
      <c r="T21" s="113">
        <f t="shared" si="5"/>
        <v>0</v>
      </c>
      <c r="U21" s="113">
        <f t="shared" si="5"/>
        <v>0</v>
      </c>
      <c r="V21" s="113">
        <f t="shared" si="5"/>
        <v>0</v>
      </c>
      <c r="W21" s="113">
        <f t="shared" si="5"/>
        <v>0</v>
      </c>
      <c r="X21" s="113">
        <f t="shared" si="5"/>
        <v>0</v>
      </c>
      <c r="Y21" s="113">
        <f t="shared" si="5"/>
        <v>209.27964070000007</v>
      </c>
      <c r="Z21" s="113">
        <f t="shared" si="5"/>
        <v>0</v>
      </c>
    </row>
    <row r="22" spans="10:11" ht="12.75" customHeight="1" thickTop="1">
      <c r="J22" s="22"/>
      <c r="K22" s="15"/>
    </row>
    <row r="23" spans="1:11" ht="12.75" customHeight="1">
      <c r="A23" t="s">
        <v>87</v>
      </c>
      <c r="E23" s="36" t="s">
        <v>88</v>
      </c>
      <c r="J23" s="22"/>
      <c r="K23" s="15"/>
    </row>
    <row r="24" spans="10:11" ht="12.75" customHeight="1">
      <c r="J24" s="22"/>
      <c r="K24" s="15"/>
    </row>
    <row r="25" spans="2:11" ht="12.75" customHeight="1">
      <c r="B25" s="1"/>
      <c r="J25" s="22"/>
      <c r="K25" s="15"/>
    </row>
    <row r="26" spans="1:11" ht="12.75" customHeight="1">
      <c r="A26" s="7"/>
      <c r="J26" s="22"/>
      <c r="K26" s="10"/>
    </row>
    <row r="27" spans="10:11" ht="12.75">
      <c r="J27" s="22"/>
      <c r="K27" s="12"/>
    </row>
    <row r="28" spans="10:11" ht="12.75">
      <c r="J28" s="22"/>
      <c r="K28" s="12"/>
    </row>
    <row r="29" spans="10:11" ht="12.75">
      <c r="J29" s="8"/>
      <c r="K29" s="15"/>
    </row>
    <row r="30" spans="2:11" ht="12.75">
      <c r="B30" s="21"/>
      <c r="C30" s="21"/>
      <c r="D30" s="21"/>
      <c r="F30" s="6"/>
      <c r="G30" s="6"/>
      <c r="H30" s="6"/>
      <c r="J30" s="8"/>
      <c r="K30" s="15"/>
    </row>
    <row r="31" spans="1:11" ht="12.75">
      <c r="A31" s="3"/>
      <c r="B31" s="2"/>
      <c r="C31" s="2"/>
      <c r="D31" s="2"/>
      <c r="E31" s="2"/>
      <c r="F31" s="2"/>
      <c r="G31" s="2"/>
      <c r="H31" s="2"/>
      <c r="I31" s="2"/>
      <c r="J31" s="26"/>
      <c r="K31" s="15"/>
    </row>
    <row r="32" spans="10:11" ht="12.75" customHeight="1">
      <c r="J32" s="8"/>
      <c r="K32" s="15"/>
    </row>
    <row r="33" spans="1:11" ht="12.75">
      <c r="A33" s="3"/>
      <c r="E33" s="2"/>
      <c r="F33" s="6"/>
      <c r="G33" s="6"/>
      <c r="H33" s="6"/>
      <c r="I33" s="2"/>
      <c r="J33" s="26"/>
      <c r="K33" s="15"/>
    </row>
    <row r="34" spans="1:11" ht="12.75">
      <c r="A34" s="3"/>
      <c r="E34" s="2"/>
      <c r="J34" s="26"/>
      <c r="K34" s="15"/>
    </row>
    <row r="35" spans="1:11" ht="12.75">
      <c r="A35" s="3"/>
      <c r="J35" s="26"/>
      <c r="K35" s="15"/>
    </row>
    <row r="36" spans="1:11" ht="12.75" customHeight="1">
      <c r="A36" s="3"/>
      <c r="B36" s="2"/>
      <c r="C36" s="2"/>
      <c r="D36" s="2"/>
      <c r="E36" s="20"/>
      <c r="F36" s="2"/>
      <c r="G36" s="2"/>
      <c r="H36" s="2"/>
      <c r="I36" s="2"/>
      <c r="J36" s="26"/>
      <c r="K36" s="15"/>
    </row>
    <row r="37" spans="1:11" ht="12.75" customHeight="1">
      <c r="A37" s="3"/>
      <c r="E37" s="2"/>
      <c r="J37" s="26"/>
      <c r="K37" s="15"/>
    </row>
    <row r="38" spans="1:11" ht="12.75" customHeight="1">
      <c r="A38" s="3"/>
      <c r="B38" s="2"/>
      <c r="C38" s="2"/>
      <c r="D38" s="2"/>
      <c r="E38" s="2"/>
      <c r="F38" s="2"/>
      <c r="G38" s="2"/>
      <c r="H38" s="2"/>
      <c r="I38" s="2"/>
      <c r="J38" s="26"/>
      <c r="K38" s="15"/>
    </row>
    <row r="39" spans="1:11" ht="12.75" customHeight="1">
      <c r="A39" s="3"/>
      <c r="B39" s="2"/>
      <c r="C39" s="2"/>
      <c r="D39" s="2"/>
      <c r="E39" s="2"/>
      <c r="F39" s="2"/>
      <c r="G39" s="2"/>
      <c r="H39" s="2"/>
      <c r="I39" s="2"/>
      <c r="J39" s="26"/>
      <c r="K39" s="15"/>
    </row>
    <row r="40" spans="1:11" ht="12.75" customHeight="1">
      <c r="A40" s="3"/>
      <c r="E40" s="2"/>
      <c r="J40" s="26"/>
      <c r="K40" s="15"/>
    </row>
    <row r="41" spans="1:11" ht="12.75" customHeight="1">
      <c r="A41" s="3"/>
      <c r="B41" s="2"/>
      <c r="C41" s="2"/>
      <c r="D41" s="2"/>
      <c r="E41" s="2"/>
      <c r="F41" s="2"/>
      <c r="G41" s="2"/>
      <c r="H41" s="2"/>
      <c r="I41" s="2"/>
      <c r="J41" s="26"/>
      <c r="K41" s="15"/>
    </row>
    <row r="42" spans="1:11" ht="12.75" customHeight="1">
      <c r="A42" s="3"/>
      <c r="B42" s="21"/>
      <c r="C42" s="21"/>
      <c r="D42" s="21"/>
      <c r="E42" s="2"/>
      <c r="F42" s="21"/>
      <c r="G42" s="21"/>
      <c r="H42" s="21"/>
      <c r="I42" s="21"/>
      <c r="J42" s="26"/>
      <c r="K42" s="15"/>
    </row>
    <row r="43" spans="1:11" ht="12.75" customHeight="1">
      <c r="A43" s="3"/>
      <c r="E43" s="9"/>
      <c r="J43" s="32"/>
      <c r="K43" s="15"/>
    </row>
    <row r="44" spans="5:11" ht="12.75" customHeight="1">
      <c r="E44" s="9"/>
      <c r="F44" s="2"/>
      <c r="G44" s="2"/>
      <c r="H44" s="2"/>
      <c r="J44" s="8"/>
      <c r="K44" s="15"/>
    </row>
    <row r="45" spans="1:11" ht="12.75" customHeight="1">
      <c r="A45" s="3"/>
      <c r="E45" s="9"/>
      <c r="J45" s="26"/>
      <c r="K45" s="15"/>
    </row>
    <row r="46" spans="1:11" ht="12.75" customHeight="1">
      <c r="A46" s="3"/>
      <c r="B46" s="2"/>
      <c r="C46" s="2"/>
      <c r="D46" s="2"/>
      <c r="E46" s="2"/>
      <c r="F46" s="2"/>
      <c r="G46" s="2"/>
      <c r="H46" s="2"/>
      <c r="I46" s="6"/>
      <c r="J46" s="26"/>
      <c r="K46" s="15"/>
    </row>
    <row r="47" spans="1:11" ht="12.75" customHeight="1">
      <c r="A47" s="3"/>
      <c r="B47" s="2"/>
      <c r="C47" s="2"/>
      <c r="D47" s="2"/>
      <c r="E47" s="2"/>
      <c r="F47" s="2"/>
      <c r="G47" s="2"/>
      <c r="H47" s="2"/>
      <c r="I47" s="2"/>
      <c r="J47" s="26"/>
      <c r="K47" s="15"/>
    </row>
    <row r="48" spans="10:11" ht="12.75" customHeight="1">
      <c r="J48" s="8"/>
      <c r="K48" s="15"/>
    </row>
    <row r="49" spans="2:11" ht="12.75" customHeight="1">
      <c r="B49" s="21"/>
      <c r="C49" s="21"/>
      <c r="D49" s="21"/>
      <c r="F49" s="21"/>
      <c r="G49" s="21"/>
      <c r="H49" s="21"/>
      <c r="I49" s="21"/>
      <c r="J49" s="8"/>
      <c r="K49" s="15"/>
    </row>
    <row r="50" spans="10:11" ht="12.75" customHeight="1">
      <c r="J50" s="8"/>
      <c r="K50" s="15"/>
    </row>
  </sheetData>
  <sheetProtection/>
  <mergeCells count="2">
    <mergeCell ref="A3:Z3"/>
    <mergeCell ref="A4:Z4"/>
  </mergeCells>
  <printOptions/>
  <pageMargins left="0.1968503937007874" right="0" top="0.3937007874015748" bottom="0.3937007874015748" header="0" footer="0"/>
  <pageSetup horizontalDpi="180" verticalDpi="180" orientation="landscape" paperSize="140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5"/>
  <sheetViews>
    <sheetView zoomScalePageLayoutView="0" workbookViewId="0" topLeftCell="A1">
      <selection activeCell="J20" sqref="J20"/>
    </sheetView>
  </sheetViews>
  <sheetFormatPr defaultColWidth="11.421875" defaultRowHeight="12.75"/>
  <cols>
    <col min="3" max="3" width="13.8515625" style="0" customWidth="1"/>
  </cols>
  <sheetData>
    <row r="2" spans="1:6" ht="15.75">
      <c r="A2" s="131" t="s">
        <v>166</v>
      </c>
      <c r="B2" s="131"/>
      <c r="C2" s="131"/>
      <c r="D2" s="131"/>
      <c r="E2" s="131"/>
      <c r="F2" s="131"/>
    </row>
    <row r="4" spans="1:6" ht="12.75">
      <c r="A4" t="s">
        <v>167</v>
      </c>
      <c r="D4">
        <v>2017</v>
      </c>
      <c r="F4" s="4">
        <v>2000</v>
      </c>
    </row>
    <row r="5" spans="1:6" ht="12.75">
      <c r="A5" t="s">
        <v>168</v>
      </c>
      <c r="D5">
        <v>2018</v>
      </c>
      <c r="F5" s="4">
        <v>2060</v>
      </c>
    </row>
    <row r="7" spans="1:6" ht="12.75">
      <c r="A7" s="136" t="s">
        <v>169</v>
      </c>
      <c r="B7" s="137"/>
      <c r="C7" s="136" t="s">
        <v>170</v>
      </c>
      <c r="D7" s="137" t="s">
        <v>171</v>
      </c>
      <c r="E7" s="137"/>
      <c r="F7" s="136" t="s">
        <v>172</v>
      </c>
    </row>
    <row r="8" spans="1:6" ht="12.75">
      <c r="A8" s="137"/>
      <c r="B8" s="137"/>
      <c r="C8" s="137"/>
      <c r="D8" s="122">
        <f>+D4</f>
        <v>2017</v>
      </c>
      <c r="E8" s="123">
        <f>+D5</f>
        <v>2018</v>
      </c>
      <c r="F8" s="137"/>
    </row>
    <row r="9" spans="1:6" ht="12.75">
      <c r="A9" s="124">
        <v>2</v>
      </c>
      <c r="B9" s="125">
        <v>4</v>
      </c>
      <c r="C9" s="126">
        <v>0.05</v>
      </c>
      <c r="D9" s="127">
        <f>+$F$4*C9</f>
        <v>100</v>
      </c>
      <c r="E9" s="128">
        <f>+$F$5*C9</f>
        <v>103</v>
      </c>
      <c r="F9" s="53">
        <f>+E9-D9</f>
        <v>3</v>
      </c>
    </row>
    <row r="10" spans="1:6" ht="12.75">
      <c r="A10" s="124">
        <v>5</v>
      </c>
      <c r="B10" s="125">
        <v>7</v>
      </c>
      <c r="C10" s="126">
        <v>0.11</v>
      </c>
      <c r="D10" s="127">
        <f aca="true" t="shared" si="0" ref="D10:D15">+$F$4*C10</f>
        <v>220</v>
      </c>
      <c r="E10" s="128">
        <f aca="true" t="shared" si="1" ref="E10:E15">+$F$5*C10</f>
        <v>226.6</v>
      </c>
      <c r="F10" s="53">
        <f aca="true" t="shared" si="2" ref="F10:F15">+E10-D10</f>
        <v>6.599999999999994</v>
      </c>
    </row>
    <row r="11" spans="1:6" ht="12.75">
      <c r="A11" s="124">
        <v>8</v>
      </c>
      <c r="B11" s="125">
        <v>10</v>
      </c>
      <c r="C11" s="126">
        <v>0.18</v>
      </c>
      <c r="D11" s="127">
        <f t="shared" si="0"/>
        <v>360</v>
      </c>
      <c r="E11" s="128">
        <f t="shared" si="1"/>
        <v>370.8</v>
      </c>
      <c r="F11" s="53">
        <f t="shared" si="2"/>
        <v>10.800000000000011</v>
      </c>
    </row>
    <row r="12" spans="1:6" ht="12.75">
      <c r="A12" s="124">
        <v>11</v>
      </c>
      <c r="B12" s="125">
        <v>14</v>
      </c>
      <c r="C12" s="126">
        <v>0.26</v>
      </c>
      <c r="D12" s="127">
        <f t="shared" si="0"/>
        <v>520</v>
      </c>
      <c r="E12" s="128">
        <f t="shared" si="1"/>
        <v>535.6</v>
      </c>
      <c r="F12" s="53">
        <f t="shared" si="2"/>
        <v>15.600000000000023</v>
      </c>
    </row>
    <row r="13" spans="1:6" ht="12.75">
      <c r="A13" s="124">
        <v>15</v>
      </c>
      <c r="B13" s="125">
        <v>19</v>
      </c>
      <c r="C13" s="126">
        <v>0.34</v>
      </c>
      <c r="D13" s="127">
        <f t="shared" si="0"/>
        <v>680</v>
      </c>
      <c r="E13" s="128">
        <f t="shared" si="1"/>
        <v>700.4000000000001</v>
      </c>
      <c r="F13" s="53">
        <f t="shared" si="2"/>
        <v>20.40000000000009</v>
      </c>
    </row>
    <row r="14" spans="1:6" ht="12.75">
      <c r="A14" s="124">
        <v>20</v>
      </c>
      <c r="B14" s="125">
        <v>24</v>
      </c>
      <c r="C14" s="126">
        <v>0.42</v>
      </c>
      <c r="D14" s="127">
        <f t="shared" si="0"/>
        <v>840</v>
      </c>
      <c r="E14" s="128">
        <f t="shared" si="1"/>
        <v>865.1999999999999</v>
      </c>
      <c r="F14" s="53">
        <f t="shared" si="2"/>
        <v>25.199999999999932</v>
      </c>
    </row>
    <row r="15" spans="1:6" ht="12.75">
      <c r="A15" s="124">
        <v>25</v>
      </c>
      <c r="B15" s="124" t="s">
        <v>173</v>
      </c>
      <c r="C15" s="126">
        <v>0.5</v>
      </c>
      <c r="D15" s="127">
        <f t="shared" si="0"/>
        <v>1000</v>
      </c>
      <c r="E15" s="128">
        <f t="shared" si="1"/>
        <v>1030</v>
      </c>
      <c r="F15" s="53">
        <f t="shared" si="2"/>
        <v>30</v>
      </c>
    </row>
  </sheetData>
  <sheetProtection/>
  <mergeCells count="5">
    <mergeCell ref="A2:F2"/>
    <mergeCell ref="A7:B8"/>
    <mergeCell ref="C7:C8"/>
    <mergeCell ref="D7:E7"/>
    <mergeCell ref="F7:F8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BLANCO</dc:creator>
  <cp:keywords/>
  <dc:description/>
  <cp:lastModifiedBy>PROF</cp:lastModifiedBy>
  <cp:lastPrinted>2018-05-11T13:25:19Z</cp:lastPrinted>
  <dcterms:created xsi:type="dcterms:W3CDTF">1999-08-31T19:15:25Z</dcterms:created>
  <dcterms:modified xsi:type="dcterms:W3CDTF">2018-05-11T15:49:01Z</dcterms:modified>
  <cp:category/>
  <cp:version/>
  <cp:contentType/>
  <cp:contentStatus/>
</cp:coreProperties>
</file>