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870" tabRatio="695" activeTab="3"/>
  </bookViews>
  <sheets>
    <sheet name="plla C-Inc INGRESOS" sheetId="1" r:id="rId1"/>
    <sheet name="plla C-Inc DESCUENTOS" sheetId="2" r:id="rId2"/>
    <sheet name="plla C-Inc IMPOSITIVA" sheetId="3" r:id="rId3"/>
    <sheet name="Compar" sheetId="4" r:id="rId4"/>
  </sheets>
  <externalReferences>
    <externalReference r:id="rId7"/>
  </externalReferences>
  <definedNames>
    <definedName name="_xlnm.Print_Titles" localSheetId="3">'Compar'!$1:$8</definedName>
    <definedName name="_xlnm.Print_Titles" localSheetId="1">'plla C-Inc DESCUENTOS'!$1:$8</definedName>
    <definedName name="_xlnm.Print_Titles" localSheetId="2">'plla C-Inc IMPOSITIVA'!$1:$8</definedName>
    <definedName name="_xlnm.Print_Titles" localSheetId="0">'plla C-Inc INGRESOS'!$1:$8</definedName>
  </definedNames>
  <calcPr fullCalcOnLoad="1"/>
</workbook>
</file>

<file path=xl/sharedStrings.xml><?xml version="1.0" encoding="utf-8"?>
<sst xmlns="http://schemas.openxmlformats.org/spreadsheetml/2006/main" count="471" uniqueCount="180">
  <si>
    <t>Nro.</t>
  </si>
  <si>
    <t>PATERNO</t>
  </si>
  <si>
    <t>MATERNO</t>
  </si>
  <si>
    <t>NOMBRES</t>
  </si>
  <si>
    <t>CARGO</t>
  </si>
  <si>
    <t xml:space="preserve">CEDULA </t>
  </si>
  <si>
    <t>IDENTIDAD</t>
  </si>
  <si>
    <t>SEGURO</t>
  </si>
  <si>
    <t>NIVEL</t>
  </si>
  <si>
    <t>HABER</t>
  </si>
  <si>
    <t>BASICO</t>
  </si>
  <si>
    <t>FECHA DE</t>
  </si>
  <si>
    <t>INGRESO</t>
  </si>
  <si>
    <t>PROCESO</t>
  </si>
  <si>
    <t>TOTAL</t>
  </si>
  <si>
    <t>DIAS</t>
  </si>
  <si>
    <t>AÑOS</t>
  </si>
  <si>
    <t>PERCIBIDO</t>
  </si>
  <si>
    <t>HORAS</t>
  </si>
  <si>
    <t>EXTRAS</t>
  </si>
  <si>
    <t>HABERES</t>
  </si>
  <si>
    <t>DEVOLUCION</t>
  </si>
  <si>
    <t>SANCION</t>
  </si>
  <si>
    <t xml:space="preserve">TOTAL </t>
  </si>
  <si>
    <t>GANADO</t>
  </si>
  <si>
    <t>PERSONAL</t>
  </si>
  <si>
    <t>A.F.P.</t>
  </si>
  <si>
    <t>F.B.</t>
  </si>
  <si>
    <t>RET</t>
  </si>
  <si>
    <t>JUD</t>
  </si>
  <si>
    <t>DESCUENTOS</t>
  </si>
  <si>
    <t>LIQUIDO</t>
  </si>
  <si>
    <t>PAGABLE</t>
  </si>
  <si>
    <t>BONO</t>
  </si>
  <si>
    <t>FRONTERA</t>
  </si>
  <si>
    <t>PREVISION</t>
  </si>
  <si>
    <t>PLANILLA DE HABERES</t>
  </si>
  <si>
    <t>RC - IVA</t>
  </si>
  <si>
    <t>Exp</t>
  </si>
  <si>
    <t>L.P.</t>
  </si>
  <si>
    <t>FECHA</t>
  </si>
  <si>
    <t>NACIMI</t>
  </si>
  <si>
    <t xml:space="preserve">SUELDO </t>
  </si>
  <si>
    <t>DIF.SUJ.</t>
  </si>
  <si>
    <t>IMPTO.</t>
  </si>
  <si>
    <t>FACTURAS</t>
  </si>
  <si>
    <t xml:space="preserve">  13%</t>
  </si>
  <si>
    <t>SAL.FAV.</t>
  </si>
  <si>
    <t>SALD. FAV</t>
  </si>
  <si>
    <t>MANT.</t>
  </si>
  <si>
    <t>SUB</t>
  </si>
  <si>
    <t>SAL.TOT.</t>
  </si>
  <si>
    <t>SALDO</t>
  </si>
  <si>
    <t>LIQUID.</t>
  </si>
  <si>
    <t>SAL.FAV.DEP.</t>
  </si>
  <si>
    <t>NETO</t>
  </si>
  <si>
    <t>R</t>
  </si>
  <si>
    <t>IVA.COM.</t>
  </si>
  <si>
    <t>FISCO</t>
  </si>
  <si>
    <t>DEPEND.</t>
  </si>
  <si>
    <t>VALOR</t>
  </si>
  <si>
    <t>FAV.DEP.</t>
  </si>
  <si>
    <t>UTILIZADO</t>
  </si>
  <si>
    <t>RETENC.</t>
  </si>
  <si>
    <t>MES SIGTE.</t>
  </si>
  <si>
    <t>UFV DIA INIC</t>
  </si>
  <si>
    <t>UFV DIA FIN</t>
  </si>
  <si>
    <t>ANTIG.</t>
  </si>
  <si>
    <t>TRAB</t>
  </si>
  <si>
    <t>DOMIN</t>
  </si>
  <si>
    <t>MES</t>
  </si>
  <si>
    <t>NRO HRS</t>
  </si>
  <si>
    <t>DOMINICAL</t>
  </si>
  <si>
    <t>SSOCP</t>
  </si>
  <si>
    <t>AFP</t>
  </si>
  <si>
    <t>SALAR</t>
  </si>
  <si>
    <t>S.M.N.</t>
  </si>
  <si>
    <t>FECHA PROC.</t>
  </si>
  <si>
    <t>DIAS LABORA</t>
  </si>
  <si>
    <t>DOMIN DE MES</t>
  </si>
  <si>
    <t xml:space="preserve">BONO DE </t>
  </si>
  <si>
    <t>PRODUCCIÓN</t>
  </si>
  <si>
    <t>IMPOSITIVO RC - IVA</t>
  </si>
  <si>
    <t>2 S.M.N.</t>
  </si>
  <si>
    <t>MES/ANT.</t>
  </si>
  <si>
    <t>PRO VIV</t>
  </si>
  <si>
    <t>BN</t>
  </si>
  <si>
    <t>*</t>
  </si>
  <si>
    <t>SEGURO AFP, (1) AFP PREVISION, (2) AFP FUTURO</t>
  </si>
  <si>
    <t>A</t>
  </si>
  <si>
    <t>B</t>
  </si>
  <si>
    <t>D</t>
  </si>
  <si>
    <t>E</t>
  </si>
  <si>
    <t>F</t>
  </si>
  <si>
    <t>G</t>
  </si>
  <si>
    <t>Cocinera</t>
  </si>
  <si>
    <t xml:space="preserve">Sereno </t>
  </si>
  <si>
    <t>Chofer</t>
  </si>
  <si>
    <t xml:space="preserve">C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</si>
  <si>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</si>
  <si>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</si>
  <si>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</si>
  <si>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</si>
  <si>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</si>
  <si>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</si>
  <si>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</si>
  <si>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</si>
  <si>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</si>
  <si>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</si>
  <si>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</si>
  <si>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</si>
  <si>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U</t>
  </si>
  <si>
    <t>A1</t>
  </si>
  <si>
    <t>B1</t>
  </si>
  <si>
    <t>C1</t>
  </si>
  <si>
    <t>C2</t>
  </si>
  <si>
    <t>D1</t>
  </si>
  <si>
    <t>E1</t>
  </si>
  <si>
    <t>F1</t>
  </si>
  <si>
    <t>G1</t>
  </si>
  <si>
    <t>H1</t>
  </si>
  <si>
    <t>APORTE PATRONAL</t>
  </si>
  <si>
    <t>FON. SOL.</t>
  </si>
  <si>
    <t>APORTE LABORAL</t>
  </si>
  <si>
    <t>CTA PERS.</t>
  </si>
  <si>
    <t>RIES.COM.</t>
  </si>
  <si>
    <t>RIES.PROF</t>
  </si>
  <si>
    <t>COM.GP.</t>
  </si>
  <si>
    <t>A2</t>
  </si>
  <si>
    <t>B2</t>
  </si>
  <si>
    <t>D2</t>
  </si>
  <si>
    <t>E2</t>
  </si>
  <si>
    <t>F2</t>
  </si>
  <si>
    <t>G2</t>
  </si>
  <si>
    <t>H2</t>
  </si>
  <si>
    <t>I2</t>
  </si>
  <si>
    <t>J2</t>
  </si>
  <si>
    <t>K2</t>
  </si>
  <si>
    <t>L2</t>
  </si>
  <si>
    <t>M2</t>
  </si>
  <si>
    <t>N2</t>
  </si>
  <si>
    <t>O2</t>
  </si>
  <si>
    <t>A3</t>
  </si>
  <si>
    <t>J3</t>
  </si>
  <si>
    <t>I3</t>
  </si>
  <si>
    <t>B3</t>
  </si>
  <si>
    <t>C3</t>
  </si>
  <si>
    <t>D3</t>
  </si>
  <si>
    <t>E3</t>
  </si>
  <si>
    <t>F3</t>
  </si>
  <si>
    <t>G3</t>
  </si>
  <si>
    <t>H3</t>
  </si>
  <si>
    <t>PATRO</t>
  </si>
  <si>
    <t>LABOR</t>
  </si>
  <si>
    <t>INGRESOS</t>
  </si>
  <si>
    <t>COMPARATIVA</t>
  </si>
  <si>
    <t>V</t>
  </si>
  <si>
    <t>W</t>
  </si>
  <si>
    <t>GG</t>
  </si>
  <si>
    <t>GH</t>
  </si>
  <si>
    <t>HH</t>
  </si>
  <si>
    <t>HI</t>
  </si>
  <si>
    <t>TOT GAN</t>
  </si>
  <si>
    <t>DIFERENCIA</t>
  </si>
  <si>
    <t>TOT.DESC.</t>
  </si>
  <si>
    <t>LIQ. PAGABLE</t>
  </si>
  <si>
    <t>SIN INCRE</t>
  </si>
  <si>
    <t>SIN INCREM.</t>
  </si>
  <si>
    <t>TOT. DESCU.</t>
  </si>
  <si>
    <t>SIN INCREM</t>
  </si>
  <si>
    <t>LIQ. PAGA.</t>
  </si>
  <si>
    <t>Gerente de Obra</t>
  </si>
  <si>
    <t>Responsable Administrativo</t>
  </si>
  <si>
    <t>Supervisor de Obra</t>
  </si>
  <si>
    <t>Jefe de Recursos Humanos</t>
  </si>
  <si>
    <t>Capataz</t>
  </si>
  <si>
    <t>Encargadro de Cuadrilla</t>
  </si>
  <si>
    <t>Tecnico I</t>
  </si>
  <si>
    <t>Tecnico II</t>
  </si>
  <si>
    <t>Ayudante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</si>
</sst>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* #,##0_ ;_ * \-#,##0_ ;_ * &quot;-&quot;_ ;_ @_ "/>
    <numFmt numFmtId="178" formatCode="_ &quot;$b&quot;\ * #,##0.00_ ;_ &quot;$b&quot;\ * \-#,##0.00_ ;_ &quot;$b&quot;\ * &quot;-&quot;??_ ;_ @_ "/>
    <numFmt numFmtId="179" formatCode="_ * #,##0.00_ ;_ * \-#,##0.00_ ;_ * &quot;-&quot;??_ ;_ @_ "/>
    <numFmt numFmtId="180" formatCode="#,##0\ &quot;Bs.&quot;;\-#,##0\ &quot;Bs.&quot;"/>
    <numFmt numFmtId="181" formatCode="#,##0\ &quot;Bs.&quot;;[Red]\-#,##0\ &quot;Bs.&quot;"/>
    <numFmt numFmtId="182" formatCode="#,##0.00\ &quot;Bs.&quot;;\-#,##0.00\ &quot;Bs.&quot;"/>
    <numFmt numFmtId="183" formatCode="#,##0.00\ &quot;Bs.&quot;;[Red]\-#,##0.00\ &quot;Bs.&quot;"/>
    <numFmt numFmtId="184" formatCode="_-* #,##0\ &quot;Bs.&quot;_-;\-* #,##0\ &quot;Bs.&quot;_-;_-* &quot;-&quot;\ &quot;Bs.&quot;_-;_-@_-"/>
    <numFmt numFmtId="185" formatCode="_-* #,##0\ _B_s_._-;\-* #,##0\ _B_s_._-;_-* &quot;-&quot;\ _B_s_._-;_-@_-"/>
    <numFmt numFmtId="186" formatCode="_-* #,##0.00\ &quot;Bs.&quot;_-;\-* #,##0.00\ &quot;Bs.&quot;_-;_-* &quot;-&quot;??\ &quot;Bs.&quot;_-;_-@_-"/>
    <numFmt numFmtId="187" formatCode="_-* #,##0.00\ _B_s_._-;\-* #,##0.00\ _B_s_._-;_-* &quot;-&quot;??\ _B_s_._-;_-@_-"/>
    <numFmt numFmtId="188" formatCode="&quot;Bs&quot;\ #,##0;&quot;Bs&quot;\ \-#,##0"/>
    <numFmt numFmtId="189" formatCode="&quot;Bs&quot;\ #,##0;[Red]&quot;Bs&quot;\ \-#,##0"/>
    <numFmt numFmtId="190" formatCode="&quot;Bs&quot;\ #,##0.00;&quot;Bs&quot;\ \-#,##0.00"/>
    <numFmt numFmtId="191" formatCode="&quot;Bs&quot;\ #,##0.00;[Red]&quot;Bs&quot;\ \-#,##0.00"/>
    <numFmt numFmtId="192" formatCode="_ &quot;Bs&quot;\ * #,##0_ ;_ &quot;Bs&quot;\ * \-#,##0_ ;_ &quot;Bs&quot;\ * &quot;-&quot;_ ;_ @_ "/>
    <numFmt numFmtId="193" formatCode="_ &quot;Bs&quot;\ * #,##0.00_ ;_ &quot;Bs&quot;\ * \-#,##0.00_ ;_ &quot;Bs&quot;\ * &quot;-&quot;??_ ;_ @_ 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dd\-mmm\-yy_)"/>
    <numFmt numFmtId="199" formatCode="0_)"/>
    <numFmt numFmtId="200" formatCode="d\-mmm\-yy"/>
    <numFmt numFmtId="201" formatCode="000000000000"/>
    <numFmt numFmtId="202" formatCode="mmmm\-yy"/>
    <numFmt numFmtId="203" formatCode="000"/>
    <numFmt numFmtId="204" formatCode="#,##0.00;[Red]#,##0.00"/>
    <numFmt numFmtId="205" formatCode="#,##0\ &quot;pta&quot;;\-#,##0\ &quot;pta&quot;"/>
    <numFmt numFmtId="206" formatCode="#,##0\ &quot;pta&quot;;[Red]\-#,##0\ &quot;pta&quot;"/>
    <numFmt numFmtId="207" formatCode="#,##0.00\ &quot;pta&quot;;\-#,##0.00\ &quot;pta&quot;"/>
    <numFmt numFmtId="208" formatCode="#,##0.00\ &quot;pta&quot;;[Red]\-#,##0.00\ &quot;pta&quot;"/>
    <numFmt numFmtId="209" formatCode="_-* #,##0\ &quot;pta&quot;_-;\-* #,##0\ &quot;pta&quot;_-;_-* &quot;-&quot;\ &quot;pta&quot;_-;_-@_-"/>
    <numFmt numFmtId="210" formatCode="_-* #,##0\ _p_t_a_-;\-* #,##0\ _p_t_a_-;_-* &quot;-&quot;\ _p_t_a_-;_-@_-"/>
    <numFmt numFmtId="211" formatCode="_-* #,##0.00\ &quot;pta&quot;_-;\-* #,##0.00\ &quot;pta&quot;_-;_-* &quot;-&quot;??\ &quot;pta&quot;_-;_-@_-"/>
    <numFmt numFmtId="212" formatCode="_-* #,##0.00\ _p_t_a_-;\-* #,##0.00\ _p_t_a_-;_-* &quot;-&quot;??\ _p_t_a_-;_-@_-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0.000%"/>
    <numFmt numFmtId="223" formatCode="0.0000%"/>
    <numFmt numFmtId="224" formatCode="0.0%"/>
    <numFmt numFmtId="225" formatCode="[$€-2]\ #,##0.00_);[Red]\([$€-2]\ #,##0.00\)"/>
    <numFmt numFmtId="226" formatCode="[$-400A]dddd\,\ dd&quot; de &quot;mmmm&quot; de &quot;yyyy"/>
    <numFmt numFmtId="227" formatCode="[$-C0A]dddd\,\ dd&quot; de &quot;mmmm&quot; de &quot;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8" borderId="1" applyNumberFormat="0" applyAlignment="0" applyProtection="0"/>
    <xf numFmtId="0" fontId="32" fillId="19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1" fillId="25" borderId="0" applyNumberFormat="0" applyBorder="0" applyAlignment="0" applyProtection="0"/>
    <xf numFmtId="0" fontId="0" fillId="26" borderId="4" applyNumberFormat="0" applyFont="0" applyAlignment="0" applyProtection="0"/>
    <xf numFmtId="9" fontId="0" fillId="0" borderId="0" applyFont="0" applyFill="0" applyBorder="0" applyAlignment="0" applyProtection="0"/>
    <xf numFmtId="0" fontId="35" fillId="18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38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/>
    </xf>
    <xf numFmtId="199" fontId="0" fillId="0" borderId="0" xfId="0" applyNumberFormat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 applyProtection="1">
      <alignment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 horizontal="right"/>
      <protection/>
    </xf>
    <xf numFmtId="199" fontId="0" fillId="0" borderId="0" xfId="0" applyNumberForma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200" fontId="0" fillId="0" borderId="0" xfId="0" applyNumberFormat="1" applyAlignment="1" applyProtection="1">
      <alignment/>
      <protection/>
    </xf>
    <xf numFmtId="200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Border="1" applyAlignment="1" applyProtection="1">
      <alignment/>
      <protection/>
    </xf>
    <xf numFmtId="0" fontId="0" fillId="0" borderId="0" xfId="0" applyFill="1" applyAlignment="1">
      <alignment/>
    </xf>
    <xf numFmtId="199" fontId="8" fillId="0" borderId="0" xfId="0" applyNumberFormat="1" applyFon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99" fontId="8" fillId="0" borderId="0" xfId="0" applyNumberFormat="1" applyFont="1" applyBorder="1" applyAlignment="1" applyProtection="1">
      <alignment/>
      <protection/>
    </xf>
    <xf numFmtId="4" fontId="0" fillId="0" borderId="0" xfId="0" applyNumberFormat="1" applyBorder="1" applyAlignment="1">
      <alignment horizontal="right"/>
    </xf>
    <xf numFmtId="200" fontId="0" fillId="0" borderId="0" xfId="0" applyNumberFormat="1" applyBorder="1" applyAlignment="1">
      <alignment/>
    </xf>
    <xf numFmtId="4" fontId="0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>
      <alignment/>
    </xf>
    <xf numFmtId="199" fontId="9" fillId="0" borderId="0" xfId="0" applyNumberFormat="1" applyFont="1" applyBorder="1" applyAlignment="1" applyProtection="1">
      <alignment/>
      <protection/>
    </xf>
    <xf numFmtId="0" fontId="0" fillId="27" borderId="0" xfId="0" applyFill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7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27" borderId="11" xfId="0" applyFont="1" applyFill="1" applyBorder="1" applyAlignment="1">
      <alignment horizontal="center"/>
    </xf>
    <xf numFmtId="9" fontId="10" fillId="0" borderId="11" xfId="0" applyNumberFormat="1" applyFont="1" applyFill="1" applyBorder="1" applyAlignment="1">
      <alignment horizontal="center"/>
    </xf>
    <xf numFmtId="10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0" fillId="0" borderId="10" xfId="0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 applyProtection="1">
      <alignment/>
      <protection locked="0"/>
    </xf>
    <xf numFmtId="4" fontId="0" fillId="27" borderId="12" xfId="0" applyNumberForma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2" xfId="0" applyNumberFormat="1" applyFont="1" applyFill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" fontId="0" fillId="27" borderId="13" xfId="0" applyNumberFormat="1" applyFill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3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/>
    </xf>
    <xf numFmtId="204" fontId="0" fillId="0" borderId="12" xfId="0" applyNumberFormat="1" applyFont="1" applyBorder="1" applyAlignment="1" applyProtection="1">
      <alignment/>
      <protection locked="0"/>
    </xf>
    <xf numFmtId="224" fontId="10" fillId="0" borderId="11" xfId="0" applyNumberFormat="1" applyFont="1" applyFill="1" applyBorder="1" applyAlignment="1">
      <alignment horizontal="center"/>
    </xf>
    <xf numFmtId="4" fontId="0" fillId="27" borderId="14" xfId="0" applyNumberFormat="1" applyFill="1" applyBorder="1" applyAlignment="1">
      <alignment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14" xfId="0" applyNumberFormat="1" applyBorder="1" applyAlignment="1">
      <alignment horizontal="right"/>
    </xf>
    <xf numFmtId="4" fontId="0" fillId="0" borderId="14" xfId="0" applyNumberFormat="1" applyFill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/>
    </xf>
    <xf numFmtId="204" fontId="0" fillId="0" borderId="14" xfId="0" applyNumberFormat="1" applyFont="1" applyBorder="1" applyAlignment="1" applyProtection="1">
      <alignment/>
      <protection locked="0"/>
    </xf>
    <xf numFmtId="4" fontId="0" fillId="0" borderId="14" xfId="0" applyNumberFormat="1" applyBorder="1" applyAlignment="1">
      <alignment/>
    </xf>
    <xf numFmtId="4" fontId="0" fillId="18" borderId="12" xfId="0" applyNumberFormat="1" applyFont="1" applyFill="1" applyBorder="1" applyAlignment="1" applyProtection="1">
      <alignment/>
      <protection/>
    </xf>
    <xf numFmtId="204" fontId="0" fillId="18" borderId="12" xfId="0" applyNumberFormat="1" applyFont="1" applyFill="1" applyBorder="1" applyAlignment="1" applyProtection="1">
      <alignment/>
      <protection locked="0"/>
    </xf>
    <xf numFmtId="4" fontId="0" fillId="18" borderId="12" xfId="0" applyNumberFormat="1" applyFill="1" applyBorder="1" applyAlignment="1">
      <alignment/>
    </xf>
    <xf numFmtId="4" fontId="0" fillId="18" borderId="13" xfId="0" applyNumberFormat="1" applyFont="1" applyFill="1" applyBorder="1" applyAlignment="1" applyProtection="1">
      <alignment/>
      <protection/>
    </xf>
    <xf numFmtId="204" fontId="0" fillId="18" borderId="13" xfId="0" applyNumberFormat="1" applyFont="1" applyFill="1" applyBorder="1" applyAlignment="1" applyProtection="1">
      <alignment/>
      <protection locked="0"/>
    </xf>
    <xf numFmtId="4" fontId="0" fillId="18" borderId="13" xfId="0" applyNumberFormat="1" applyFill="1" applyBorder="1" applyAlignment="1">
      <alignment/>
    </xf>
    <xf numFmtId="4" fontId="0" fillId="0" borderId="15" xfId="0" applyNumberFormat="1" applyFont="1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4" fontId="0" fillId="27" borderId="15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8" borderId="0" xfId="0" applyFont="1" applyFill="1" applyBorder="1" applyAlignment="1">
      <alignment horizontal="center"/>
    </xf>
    <xf numFmtId="0" fontId="10" fillId="28" borderId="10" xfId="0" applyFont="1" applyFill="1" applyBorder="1" applyAlignment="1">
      <alignment horizontal="center"/>
    </xf>
    <xf numFmtId="0" fontId="10" fillId="28" borderId="11" xfId="0" applyFont="1" applyFill="1" applyBorder="1" applyAlignment="1">
      <alignment horizontal="center"/>
    </xf>
    <xf numFmtId="196" fontId="10" fillId="28" borderId="11" xfId="50" applyFont="1" applyFill="1" applyBorder="1" applyAlignment="1">
      <alignment horizontal="center"/>
    </xf>
    <xf numFmtId="0" fontId="0" fillId="28" borderId="14" xfId="0" applyFill="1" applyBorder="1" applyAlignment="1">
      <alignment/>
    </xf>
    <xf numFmtId="0" fontId="10" fillId="28" borderId="14" xfId="0" applyFont="1" applyFill="1" applyBorder="1" applyAlignment="1">
      <alignment/>
    </xf>
    <xf numFmtId="14" fontId="0" fillId="28" borderId="14" xfId="0" applyNumberFormat="1" applyFill="1" applyBorder="1" applyAlignment="1">
      <alignment/>
    </xf>
    <xf numFmtId="4" fontId="0" fillId="28" borderId="14" xfId="0" applyNumberFormat="1" applyFill="1" applyBorder="1" applyAlignment="1" applyProtection="1">
      <alignment/>
      <protection/>
    </xf>
    <xf numFmtId="200" fontId="0" fillId="28" borderId="14" xfId="0" applyNumberFormat="1" applyFill="1" applyBorder="1" applyAlignment="1">
      <alignment/>
    </xf>
    <xf numFmtId="200" fontId="0" fillId="28" borderId="14" xfId="0" applyNumberFormat="1" applyFill="1" applyBorder="1" applyAlignment="1" applyProtection="1">
      <alignment/>
      <protection/>
    </xf>
    <xf numFmtId="37" fontId="0" fillId="28" borderId="14" xfId="0" applyNumberFormat="1" applyFill="1" applyBorder="1" applyAlignment="1" applyProtection="1">
      <alignment/>
      <protection/>
    </xf>
    <xf numFmtId="199" fontId="0" fillId="28" borderId="14" xfId="0" applyNumberFormat="1" applyFill="1" applyBorder="1" applyAlignment="1" applyProtection="1">
      <alignment/>
      <protection/>
    </xf>
    <xf numFmtId="4" fontId="0" fillId="28" borderId="14" xfId="0" applyNumberFormat="1" applyFill="1" applyBorder="1" applyAlignment="1">
      <alignment/>
    </xf>
    <xf numFmtId="2" fontId="0" fillId="28" borderId="14" xfId="0" applyNumberFormat="1" applyFill="1" applyBorder="1" applyAlignment="1">
      <alignment/>
    </xf>
    <xf numFmtId="4" fontId="0" fillId="28" borderId="14" xfId="0" applyNumberFormat="1" applyFont="1" applyFill="1" applyBorder="1" applyAlignment="1">
      <alignment/>
    </xf>
    <xf numFmtId="4" fontId="0" fillId="28" borderId="14" xfId="0" applyNumberFormat="1" applyFill="1" applyBorder="1" applyAlignment="1" applyProtection="1" quotePrefix="1">
      <alignment/>
      <protection locked="0"/>
    </xf>
    <xf numFmtId="0" fontId="0" fillId="28" borderId="12" xfId="0" applyFill="1" applyBorder="1" applyAlignment="1">
      <alignment/>
    </xf>
    <xf numFmtId="0" fontId="10" fillId="28" borderId="12" xfId="0" applyFont="1" applyFill="1" applyBorder="1" applyAlignment="1">
      <alignment/>
    </xf>
    <xf numFmtId="14" fontId="0" fillId="28" borderId="12" xfId="0" applyNumberFormat="1" applyFill="1" applyBorder="1" applyAlignment="1">
      <alignment/>
    </xf>
    <xf numFmtId="4" fontId="0" fillId="28" borderId="12" xfId="0" applyNumberFormat="1" applyFill="1" applyBorder="1" applyAlignment="1" applyProtection="1">
      <alignment/>
      <protection/>
    </xf>
    <xf numFmtId="200" fontId="0" fillId="28" borderId="12" xfId="0" applyNumberFormat="1" applyFill="1" applyBorder="1" applyAlignment="1">
      <alignment/>
    </xf>
    <xf numFmtId="200" fontId="0" fillId="28" borderId="12" xfId="0" applyNumberFormat="1" applyFill="1" applyBorder="1" applyAlignment="1" applyProtection="1">
      <alignment/>
      <protection/>
    </xf>
    <xf numFmtId="37" fontId="0" fillId="28" borderId="12" xfId="0" applyNumberFormat="1" applyFill="1" applyBorder="1" applyAlignment="1" applyProtection="1">
      <alignment/>
      <protection/>
    </xf>
    <xf numFmtId="199" fontId="0" fillId="28" borderId="12" xfId="0" applyNumberFormat="1" applyFill="1" applyBorder="1" applyAlignment="1" applyProtection="1">
      <alignment/>
      <protection/>
    </xf>
    <xf numFmtId="4" fontId="0" fillId="28" borderId="12" xfId="0" applyNumberFormat="1" applyFill="1" applyBorder="1" applyAlignment="1">
      <alignment/>
    </xf>
    <xf numFmtId="2" fontId="0" fillId="28" borderId="12" xfId="0" applyNumberFormat="1" applyFill="1" applyBorder="1" applyAlignment="1">
      <alignment/>
    </xf>
    <xf numFmtId="4" fontId="0" fillId="28" borderId="12" xfId="0" applyNumberFormat="1" applyFont="1" applyFill="1" applyBorder="1" applyAlignment="1">
      <alignment/>
    </xf>
    <xf numFmtId="4" fontId="0" fillId="28" borderId="12" xfId="0" applyNumberFormat="1" applyFont="1" applyFill="1" applyBorder="1" applyAlignment="1" applyProtection="1">
      <alignment/>
      <protection locked="0"/>
    </xf>
    <xf numFmtId="0" fontId="0" fillId="28" borderId="13" xfId="0" applyFill="1" applyBorder="1" applyAlignment="1">
      <alignment/>
    </xf>
    <xf numFmtId="0" fontId="10" fillId="28" borderId="13" xfId="0" applyFont="1" applyFill="1" applyBorder="1" applyAlignment="1">
      <alignment/>
    </xf>
    <xf numFmtId="14" fontId="0" fillId="28" borderId="13" xfId="0" applyNumberFormat="1" applyFill="1" applyBorder="1" applyAlignment="1">
      <alignment/>
    </xf>
    <xf numFmtId="4" fontId="0" fillId="28" borderId="13" xfId="0" applyNumberFormat="1" applyFill="1" applyBorder="1" applyAlignment="1" applyProtection="1">
      <alignment/>
      <protection/>
    </xf>
    <xf numFmtId="200" fontId="0" fillId="28" borderId="13" xfId="0" applyNumberFormat="1" applyFill="1" applyBorder="1" applyAlignment="1">
      <alignment/>
    </xf>
    <xf numFmtId="200" fontId="0" fillId="28" borderId="13" xfId="0" applyNumberFormat="1" applyFill="1" applyBorder="1" applyAlignment="1" applyProtection="1">
      <alignment/>
      <protection/>
    </xf>
    <xf numFmtId="37" fontId="0" fillId="28" borderId="13" xfId="0" applyNumberFormat="1" applyFill="1" applyBorder="1" applyAlignment="1" applyProtection="1">
      <alignment/>
      <protection/>
    </xf>
    <xf numFmtId="199" fontId="0" fillId="28" borderId="13" xfId="0" applyNumberFormat="1" applyFill="1" applyBorder="1" applyAlignment="1" applyProtection="1">
      <alignment/>
      <protection/>
    </xf>
    <xf numFmtId="4" fontId="0" fillId="28" borderId="13" xfId="0" applyNumberFormat="1" applyFill="1" applyBorder="1" applyAlignment="1">
      <alignment/>
    </xf>
    <xf numFmtId="2" fontId="0" fillId="28" borderId="13" xfId="0" applyNumberFormat="1" applyFill="1" applyBorder="1" applyAlignment="1">
      <alignment/>
    </xf>
    <xf numFmtId="4" fontId="0" fillId="28" borderId="13" xfId="0" applyNumberFormat="1" applyFont="1" applyFill="1" applyBorder="1" applyAlignment="1">
      <alignment/>
    </xf>
    <xf numFmtId="4" fontId="0" fillId="28" borderId="13" xfId="0" applyNumberFormat="1" applyFont="1" applyFill="1" applyBorder="1" applyAlignment="1" applyProtection="1">
      <alignment/>
      <protection locked="0"/>
    </xf>
    <xf numFmtId="0" fontId="0" fillId="28" borderId="19" xfId="0" applyFill="1" applyBorder="1" applyAlignment="1">
      <alignment/>
    </xf>
    <xf numFmtId="4" fontId="0" fillId="28" borderId="15" xfId="0" applyNumberFormat="1" applyFont="1" applyFill="1" applyBorder="1" applyAlignment="1" applyProtection="1">
      <alignment/>
      <protection/>
    </xf>
    <xf numFmtId="200" fontId="0" fillId="28" borderId="15" xfId="0" applyNumberFormat="1" applyFill="1" applyBorder="1" applyAlignment="1" applyProtection="1">
      <alignment horizontal="fill"/>
      <protection/>
    </xf>
    <xf numFmtId="4" fontId="0" fillId="29" borderId="12" xfId="0" applyNumberFormat="1" applyFont="1" applyFill="1" applyBorder="1" applyAlignment="1" applyProtection="1">
      <alignment/>
      <protection/>
    </xf>
    <xf numFmtId="204" fontId="0" fillId="29" borderId="12" xfId="0" applyNumberFormat="1" applyFont="1" applyFill="1" applyBorder="1" applyAlignment="1" applyProtection="1">
      <alignment/>
      <protection locked="0"/>
    </xf>
    <xf numFmtId="4" fontId="0" fillId="29" borderId="12" xfId="0" applyNumberFormat="1" applyFill="1" applyBorder="1" applyAlignment="1">
      <alignment/>
    </xf>
    <xf numFmtId="0" fontId="10" fillId="30" borderId="10" xfId="0" applyFont="1" applyFill="1" applyBorder="1" applyAlignment="1">
      <alignment horizontal="center"/>
    </xf>
    <xf numFmtId="196" fontId="10" fillId="28" borderId="11" xfId="52" applyFont="1" applyFill="1" applyBorder="1" applyAlignment="1">
      <alignment horizontal="center"/>
    </xf>
    <xf numFmtId="0" fontId="10" fillId="30" borderId="11" xfId="0" applyFont="1" applyFill="1" applyBorder="1" applyAlignment="1">
      <alignment horizontal="center"/>
    </xf>
    <xf numFmtId="4" fontId="0" fillId="30" borderId="14" xfId="0" applyNumberFormat="1" applyFill="1" applyBorder="1" applyAlignment="1" applyProtection="1" quotePrefix="1">
      <alignment/>
      <protection locked="0"/>
    </xf>
    <xf numFmtId="4" fontId="0" fillId="27" borderId="14" xfId="0" applyNumberFormat="1" applyFont="1" applyFill="1" applyBorder="1" applyAlignment="1" applyProtection="1">
      <alignment/>
      <protection locked="0"/>
    </xf>
    <xf numFmtId="4" fontId="0" fillId="30" borderId="12" xfId="0" applyNumberFormat="1" applyFont="1" applyFill="1" applyBorder="1" applyAlignment="1" applyProtection="1">
      <alignment/>
      <protection locked="0"/>
    </xf>
    <xf numFmtId="4" fontId="0" fillId="27" borderId="12" xfId="0" applyNumberFormat="1" applyFont="1" applyFill="1" applyBorder="1" applyAlignment="1" applyProtection="1">
      <alignment/>
      <protection locked="0"/>
    </xf>
    <xf numFmtId="4" fontId="0" fillId="30" borderId="13" xfId="0" applyNumberFormat="1" applyFont="1" applyFill="1" applyBorder="1" applyAlignment="1" applyProtection="1">
      <alignment/>
      <protection locked="0"/>
    </xf>
    <xf numFmtId="4" fontId="0" fillId="27" borderId="13" xfId="0" applyNumberFormat="1" applyFont="1" applyFill="1" applyBorder="1" applyAlignment="1" applyProtection="1">
      <alignment/>
      <protection locked="0"/>
    </xf>
    <xf numFmtId="4" fontId="0" fillId="30" borderId="15" xfId="0" applyNumberFormat="1" applyFont="1" applyFill="1" applyBorder="1" applyAlignment="1" applyProtection="1">
      <alignment/>
      <protection/>
    </xf>
    <xf numFmtId="4" fontId="0" fillId="27" borderId="2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" fontId="0" fillId="30" borderId="13" xfId="0" applyNumberFormat="1" applyFont="1" applyFill="1" applyBorder="1" applyAlignment="1" applyProtection="1">
      <alignment/>
      <protection/>
    </xf>
    <xf numFmtId="4" fontId="0" fillId="30" borderId="12" xfId="0" applyNumberFormat="1" applyFont="1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273645"/>
      <rgbColor rgb="00F0F4FF"/>
      <rgbColor rgb="0000FFFF"/>
      <rgbColor rgb="006C0000"/>
      <rgbColor rgb="00008000"/>
      <rgbColor rgb="00000080"/>
      <rgbColor rgb="00808000"/>
      <rgbColor rgb="00800080"/>
      <rgbColor rgb="00005A58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FFE9"/>
      <rgbColor rgb="00FFF7D5"/>
      <rgbColor rgb="00FFCC99"/>
      <rgbColor rgb="003366FF"/>
      <rgbColor rgb="005B92FF"/>
      <rgbColor rgb="0099CC00"/>
      <rgbColor rgb="006486DD"/>
      <rgbColor rgb="00FFAB2F"/>
      <rgbColor rgb="00D25500"/>
      <rgbColor rgb="00666699"/>
      <rgbColor rgb="00C0C0C0"/>
      <rgbColor rgb="00003366"/>
      <rgbColor rgb="00339966"/>
      <rgbColor rgb="00F0EFF1"/>
      <rgbColor rgb="00CDDEEF"/>
      <rgbColor rgb="00C8C8C8"/>
      <rgbColor rgb="00FFAFA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Planilla%20ejercicio%20sin%20increment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la S-Inc INGRESOS"/>
      <sheetName val="plla S-Inc DESCUENTOS"/>
      <sheetName val="plla S-Inc IMPOSITIVA"/>
    </sheetNames>
    <sheetDataSet>
      <sheetData sheetId="0">
        <row r="1">
          <cell r="E1" t="str">
            <v>PROEXCELENCIA S.R.L.</v>
          </cell>
        </row>
        <row r="2">
          <cell r="E2" t="str">
            <v>SANTA CRUZ - BOLIVIA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="120" zoomScaleNormal="120" zoomScalePageLayoutView="0" workbookViewId="0" topLeftCell="A1">
      <pane xSplit="5" ySplit="8" topLeftCell="N2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T21" sqref="T21"/>
    </sheetView>
  </sheetViews>
  <sheetFormatPr defaultColWidth="11.421875" defaultRowHeight="12.75"/>
  <cols>
    <col min="1" max="1" width="4.8515625" style="0" customWidth="1"/>
    <col min="2" max="2" width="13.57421875" style="0" hidden="1" customWidth="1"/>
    <col min="3" max="3" width="14.140625" style="0" hidden="1" customWidth="1"/>
    <col min="4" max="4" width="15.28125" style="0" hidden="1" customWidth="1"/>
    <col min="5" max="5" width="24.8515625" style="0" customWidth="1"/>
    <col min="6" max="6" width="11.8515625" style="0" customWidth="1"/>
    <col min="7" max="7" width="6.28125" style="0" customWidth="1"/>
    <col min="8" max="8" width="11.421875" style="0" hidden="1" customWidth="1"/>
    <col min="9" max="9" width="7.421875" style="0" hidden="1" customWidth="1"/>
    <col min="10" max="10" width="5.00390625" style="0" hidden="1" customWidth="1"/>
    <col min="11" max="11" width="9.8515625" style="0" customWidth="1"/>
    <col min="12" max="12" width="10.421875" style="0" customWidth="1"/>
    <col min="13" max="13" width="10.7109375" style="0" customWidth="1"/>
    <col min="14" max="14" width="8.140625" style="0" customWidth="1"/>
    <col min="15" max="15" width="8.00390625" style="0" customWidth="1"/>
    <col min="16" max="16" width="7.8515625" style="0" customWidth="1"/>
    <col min="17" max="18" width="6.57421875" style="0" customWidth="1"/>
    <col min="19" max="19" width="9.8515625" style="0" customWidth="1"/>
    <col min="20" max="20" width="10.00390625" style="0" customWidth="1"/>
    <col min="21" max="21" width="9.8515625" style="0" customWidth="1"/>
    <col min="22" max="22" width="10.00390625" style="0" customWidth="1"/>
    <col min="23" max="23" width="11.57421875" style="0" hidden="1" customWidth="1"/>
    <col min="24" max="24" width="10.140625" style="0" customWidth="1"/>
    <col min="25" max="25" width="9.8515625" style="0" customWidth="1"/>
    <col min="26" max="26" width="5.00390625" style="0" customWidth="1"/>
  </cols>
  <sheetData>
    <row r="1" spans="1:26" ht="12.75">
      <c r="A1" s="1"/>
      <c r="B1" s="1"/>
      <c r="E1" s="53" t="str">
        <f>+'[1]plla S-Inc INGRESOS'!E1</f>
        <v>PROEXCELENCIA S.R.L.</v>
      </c>
      <c r="Z1" s="35"/>
    </row>
    <row r="2" spans="5:26" ht="12.75">
      <c r="E2" s="38" t="str">
        <f>+'[1]plla S-Inc INGRESOS'!E2</f>
        <v>SANTA CRUZ - BOLIVIA</v>
      </c>
      <c r="Z2" s="35"/>
    </row>
    <row r="3" spans="1:26" ht="15.75">
      <c r="A3" s="143" t="s">
        <v>36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</row>
    <row r="4" spans="1:26" ht="15.75">
      <c r="A4" s="144" t="s">
        <v>154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</row>
    <row r="5" spans="1:26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5"/>
    </row>
    <row r="6" spans="1:26" ht="16.5" thickBot="1">
      <c r="A6" s="86" t="s">
        <v>89</v>
      </c>
      <c r="B6" s="86"/>
      <c r="C6" s="86"/>
      <c r="D6" s="86"/>
      <c r="E6" s="86" t="s">
        <v>90</v>
      </c>
      <c r="F6" s="86" t="s">
        <v>98</v>
      </c>
      <c r="G6" s="86" t="s">
        <v>91</v>
      </c>
      <c r="H6" s="86"/>
      <c r="I6" s="86" t="s">
        <v>92</v>
      </c>
      <c r="J6" s="86" t="s">
        <v>93</v>
      </c>
      <c r="K6" s="86" t="s">
        <v>94</v>
      </c>
      <c r="L6" s="86" t="s">
        <v>99</v>
      </c>
      <c r="M6" s="86" t="s">
        <v>100</v>
      </c>
      <c r="N6" s="86" t="s">
        <v>101</v>
      </c>
      <c r="O6" s="86" t="s">
        <v>102</v>
      </c>
      <c r="P6" s="86" t="s">
        <v>103</v>
      </c>
      <c r="Q6" s="86" t="s">
        <v>104</v>
      </c>
      <c r="R6" s="86" t="s">
        <v>105</v>
      </c>
      <c r="S6" s="86" t="s">
        <v>106</v>
      </c>
      <c r="T6" s="86" t="s">
        <v>107</v>
      </c>
      <c r="U6" s="86" t="s">
        <v>108</v>
      </c>
      <c r="V6" s="86" t="s">
        <v>56</v>
      </c>
      <c r="W6" s="86" t="s">
        <v>109</v>
      </c>
      <c r="X6" s="86" t="s">
        <v>110</v>
      </c>
      <c r="Y6" s="86" t="s">
        <v>111</v>
      </c>
      <c r="Z6" s="35"/>
    </row>
    <row r="7" spans="1:26" s="43" customFormat="1" ht="13.5" thickTop="1">
      <c r="A7" s="87"/>
      <c r="B7" s="87"/>
      <c r="C7" s="87"/>
      <c r="D7" s="87"/>
      <c r="E7" s="87"/>
      <c r="F7" s="87" t="s">
        <v>5</v>
      </c>
      <c r="G7" s="87" t="s">
        <v>38</v>
      </c>
      <c r="H7" s="87" t="s">
        <v>40</v>
      </c>
      <c r="I7" s="87" t="s">
        <v>7</v>
      </c>
      <c r="J7" s="87" t="s">
        <v>8</v>
      </c>
      <c r="K7" s="87" t="s">
        <v>9</v>
      </c>
      <c r="L7" s="87" t="s">
        <v>11</v>
      </c>
      <c r="M7" s="87" t="s">
        <v>11</v>
      </c>
      <c r="N7" s="87" t="s">
        <v>14</v>
      </c>
      <c r="O7" s="87" t="s">
        <v>14</v>
      </c>
      <c r="P7" s="87" t="s">
        <v>71</v>
      </c>
      <c r="Q7" s="87" t="s">
        <v>15</v>
      </c>
      <c r="R7" s="87" t="s">
        <v>69</v>
      </c>
      <c r="S7" s="87" t="s">
        <v>10</v>
      </c>
      <c r="T7" s="87" t="s">
        <v>33</v>
      </c>
      <c r="U7" s="87" t="s">
        <v>18</v>
      </c>
      <c r="V7" s="87" t="s">
        <v>72</v>
      </c>
      <c r="W7" s="87" t="s">
        <v>80</v>
      </c>
      <c r="X7" s="87" t="s">
        <v>33</v>
      </c>
      <c r="Y7" s="87" t="s">
        <v>23</v>
      </c>
      <c r="Z7" s="40"/>
    </row>
    <row r="8" spans="1:26" s="43" customFormat="1" ht="13.5" thickBot="1">
      <c r="A8" s="88" t="s">
        <v>0</v>
      </c>
      <c r="B8" s="88" t="s">
        <v>1</v>
      </c>
      <c r="C8" s="88" t="s">
        <v>2</v>
      </c>
      <c r="D8" s="88" t="s">
        <v>3</v>
      </c>
      <c r="E8" s="88" t="s">
        <v>4</v>
      </c>
      <c r="F8" s="88" t="s">
        <v>6</v>
      </c>
      <c r="G8" s="88"/>
      <c r="H8" s="88" t="s">
        <v>41</v>
      </c>
      <c r="I8" s="88" t="s">
        <v>74</v>
      </c>
      <c r="J8" s="89" t="s">
        <v>75</v>
      </c>
      <c r="K8" s="88" t="s">
        <v>10</v>
      </c>
      <c r="L8" s="88" t="s">
        <v>12</v>
      </c>
      <c r="M8" s="88" t="s">
        <v>13</v>
      </c>
      <c r="N8" s="88" t="s">
        <v>15</v>
      </c>
      <c r="O8" s="88" t="s">
        <v>16</v>
      </c>
      <c r="P8" s="88" t="s">
        <v>19</v>
      </c>
      <c r="Q8" s="88" t="s">
        <v>68</v>
      </c>
      <c r="R8" s="88" t="s">
        <v>70</v>
      </c>
      <c r="S8" s="88" t="s">
        <v>17</v>
      </c>
      <c r="T8" s="88" t="s">
        <v>67</v>
      </c>
      <c r="U8" s="88" t="s">
        <v>19</v>
      </c>
      <c r="V8" s="88"/>
      <c r="W8" s="88" t="s">
        <v>81</v>
      </c>
      <c r="X8" s="88" t="s">
        <v>34</v>
      </c>
      <c r="Y8" s="88" t="s">
        <v>24</v>
      </c>
      <c r="Z8" s="46"/>
    </row>
    <row r="9" spans="1:26" ht="27" customHeight="1" thickTop="1">
      <c r="A9" s="90">
        <v>1</v>
      </c>
      <c r="B9" s="90"/>
      <c r="C9" s="90"/>
      <c r="D9" s="90"/>
      <c r="E9" s="91" t="s">
        <v>171</v>
      </c>
      <c r="F9" s="90">
        <v>1111111</v>
      </c>
      <c r="G9" s="90" t="s">
        <v>39</v>
      </c>
      <c r="H9" s="92">
        <v>27892</v>
      </c>
      <c r="I9" s="90">
        <v>2</v>
      </c>
      <c r="J9" s="90">
        <v>1</v>
      </c>
      <c r="K9" s="93">
        <f>9810*1.055</f>
        <v>10349.55</v>
      </c>
      <c r="L9" s="94">
        <v>35927</v>
      </c>
      <c r="M9" s="95">
        <v>43220</v>
      </c>
      <c r="N9" s="96">
        <f aca="true" t="shared" si="0" ref="N9:N20">DAYS360(L9,M9)</f>
        <v>7188</v>
      </c>
      <c r="O9" s="93">
        <f aca="true" t="shared" si="1" ref="O9:O20">+N9/360</f>
        <v>19.966666666666665</v>
      </c>
      <c r="P9" s="93">
        <v>0</v>
      </c>
      <c r="Q9" s="97">
        <v>25</v>
      </c>
      <c r="R9" s="97">
        <v>5</v>
      </c>
      <c r="S9" s="93">
        <f>+K9/30*Q9</f>
        <v>8624.624999999998</v>
      </c>
      <c r="T9" s="98">
        <f>2060*3*0.34</f>
        <v>2101.2000000000003</v>
      </c>
      <c r="U9" s="93">
        <f>+K9/240*P9</f>
        <v>0</v>
      </c>
      <c r="V9" s="99">
        <f>+K9/30*R9</f>
        <v>1724.9249999999997</v>
      </c>
      <c r="W9" s="98">
        <v>0</v>
      </c>
      <c r="X9" s="100">
        <v>0</v>
      </c>
      <c r="Y9" s="101">
        <f>+S9+T9+U9+V9</f>
        <v>12450.749999999998</v>
      </c>
      <c r="Z9" s="67"/>
    </row>
    <row r="10" spans="1:26" ht="27" customHeight="1">
      <c r="A10" s="102">
        <v>2</v>
      </c>
      <c r="B10" s="102"/>
      <c r="C10" s="102"/>
      <c r="D10" s="102"/>
      <c r="E10" s="103" t="s">
        <v>172</v>
      </c>
      <c r="F10" s="102">
        <v>2222222</v>
      </c>
      <c r="G10" s="102" t="s">
        <v>39</v>
      </c>
      <c r="H10" s="104">
        <v>27902</v>
      </c>
      <c r="I10" s="102">
        <v>1</v>
      </c>
      <c r="J10" s="102">
        <v>2</v>
      </c>
      <c r="K10" s="105">
        <f>8128*1.055</f>
        <v>8575.039999999999</v>
      </c>
      <c r="L10" s="106">
        <v>37427</v>
      </c>
      <c r="M10" s="107">
        <v>43220</v>
      </c>
      <c r="N10" s="108">
        <f t="shared" si="0"/>
        <v>5710</v>
      </c>
      <c r="O10" s="105">
        <f t="shared" si="1"/>
        <v>15.86111111111111</v>
      </c>
      <c r="P10" s="105">
        <v>0</v>
      </c>
      <c r="Q10" s="109">
        <v>25</v>
      </c>
      <c r="R10" s="109">
        <v>5</v>
      </c>
      <c r="S10" s="105">
        <f aca="true" t="shared" si="2" ref="S10:S20">+K10/30*Q10</f>
        <v>7145.866666666666</v>
      </c>
      <c r="T10" s="110">
        <f>2060*3*0.34</f>
        <v>2101.2000000000003</v>
      </c>
      <c r="U10" s="105">
        <f aca="true" t="shared" si="3" ref="U10:U20">+K10/240*P10</f>
        <v>0</v>
      </c>
      <c r="V10" s="111">
        <v>918.72</v>
      </c>
      <c r="W10" s="110">
        <v>0</v>
      </c>
      <c r="X10" s="112">
        <v>0</v>
      </c>
      <c r="Y10" s="113">
        <f aca="true" t="shared" si="4" ref="Y10:Y20">+S10+T10+U10+V10</f>
        <v>10165.786666666665</v>
      </c>
      <c r="Z10" s="57"/>
    </row>
    <row r="11" spans="1:26" ht="27" customHeight="1">
      <c r="A11" s="102">
        <v>3</v>
      </c>
      <c r="B11" s="102"/>
      <c r="C11" s="102"/>
      <c r="D11" s="102"/>
      <c r="E11" s="103" t="s">
        <v>173</v>
      </c>
      <c r="F11" s="102">
        <v>3333333</v>
      </c>
      <c r="G11" s="102" t="s">
        <v>39</v>
      </c>
      <c r="H11" s="104">
        <v>27922</v>
      </c>
      <c r="I11" s="102">
        <v>2</v>
      </c>
      <c r="J11" s="102">
        <v>3</v>
      </c>
      <c r="K11" s="105">
        <f>6790*1.055</f>
        <v>7163.45</v>
      </c>
      <c r="L11" s="106">
        <v>36227</v>
      </c>
      <c r="M11" s="107">
        <v>43220</v>
      </c>
      <c r="N11" s="108">
        <f t="shared" si="0"/>
        <v>6892</v>
      </c>
      <c r="O11" s="105">
        <f t="shared" si="1"/>
        <v>19.144444444444446</v>
      </c>
      <c r="P11" s="105">
        <v>0</v>
      </c>
      <c r="Q11" s="109">
        <v>25</v>
      </c>
      <c r="R11" s="109">
        <v>5</v>
      </c>
      <c r="S11" s="105">
        <f t="shared" si="2"/>
        <v>5969.541666666667</v>
      </c>
      <c r="T11" s="110">
        <f>2060*3*0.34</f>
        <v>2101.2000000000003</v>
      </c>
      <c r="U11" s="105">
        <f t="shared" si="3"/>
        <v>0</v>
      </c>
      <c r="V11" s="111">
        <v>760.32</v>
      </c>
      <c r="W11" s="110">
        <v>0</v>
      </c>
      <c r="X11" s="112">
        <v>0</v>
      </c>
      <c r="Y11" s="113">
        <f t="shared" si="4"/>
        <v>8831.061666666666</v>
      </c>
      <c r="Z11" s="57"/>
    </row>
    <row r="12" spans="1:26" ht="27" customHeight="1">
      <c r="A12" s="102">
        <v>4</v>
      </c>
      <c r="B12" s="102"/>
      <c r="C12" s="102"/>
      <c r="D12" s="102"/>
      <c r="E12" s="103" t="s">
        <v>174</v>
      </c>
      <c r="F12" s="102">
        <v>4444444</v>
      </c>
      <c r="G12" s="102" t="s">
        <v>39</v>
      </c>
      <c r="H12" s="104">
        <v>27722</v>
      </c>
      <c r="I12" s="102">
        <v>2</v>
      </c>
      <c r="J12" s="102">
        <v>4</v>
      </c>
      <c r="K12" s="105">
        <f>5658*1.055</f>
        <v>5969.19</v>
      </c>
      <c r="L12" s="106">
        <v>37727</v>
      </c>
      <c r="M12" s="107">
        <v>43220</v>
      </c>
      <c r="N12" s="108">
        <f t="shared" si="0"/>
        <v>5414</v>
      </c>
      <c r="O12" s="105">
        <f t="shared" si="1"/>
        <v>15.03888888888889</v>
      </c>
      <c r="P12" s="105">
        <v>0</v>
      </c>
      <c r="Q12" s="109">
        <v>25</v>
      </c>
      <c r="R12" s="109">
        <v>5</v>
      </c>
      <c r="S12" s="105">
        <f t="shared" si="2"/>
        <v>4974.325</v>
      </c>
      <c r="T12" s="110">
        <f>2060*3*0.34</f>
        <v>2101.2000000000003</v>
      </c>
      <c r="U12" s="105">
        <f t="shared" si="3"/>
        <v>0</v>
      </c>
      <c r="V12" s="111">
        <v>633.6</v>
      </c>
      <c r="W12" s="110">
        <v>0</v>
      </c>
      <c r="X12" s="112">
        <v>0</v>
      </c>
      <c r="Y12" s="113">
        <f t="shared" si="4"/>
        <v>7709.125</v>
      </c>
      <c r="Z12" s="57"/>
    </row>
    <row r="13" spans="1:26" ht="27" customHeight="1">
      <c r="A13" s="102">
        <v>5</v>
      </c>
      <c r="B13" s="102"/>
      <c r="C13" s="102"/>
      <c r="D13" s="102"/>
      <c r="E13" s="103" t="s">
        <v>175</v>
      </c>
      <c r="F13" s="102">
        <v>5555555</v>
      </c>
      <c r="G13" s="102" t="s">
        <v>39</v>
      </c>
      <c r="H13" s="104">
        <v>27522</v>
      </c>
      <c r="I13" s="102">
        <v>2</v>
      </c>
      <c r="J13" s="102">
        <v>5</v>
      </c>
      <c r="K13" s="105">
        <f>4678*1.055</f>
        <v>4935.29</v>
      </c>
      <c r="L13" s="106">
        <v>36527</v>
      </c>
      <c r="M13" s="107">
        <v>43220</v>
      </c>
      <c r="N13" s="108">
        <f t="shared" si="0"/>
        <v>6598</v>
      </c>
      <c r="O13" s="105">
        <f t="shared" si="1"/>
        <v>18.32777777777778</v>
      </c>
      <c r="P13" s="105">
        <v>0</v>
      </c>
      <c r="Q13" s="109">
        <v>25</v>
      </c>
      <c r="R13" s="109">
        <v>5</v>
      </c>
      <c r="S13" s="105">
        <f t="shared" si="2"/>
        <v>4112.741666666667</v>
      </c>
      <c r="T13" s="110">
        <f>2060*3*0.34</f>
        <v>2101.2000000000003</v>
      </c>
      <c r="U13" s="105">
        <f t="shared" si="3"/>
        <v>0</v>
      </c>
      <c r="V13" s="111">
        <v>506.88</v>
      </c>
      <c r="W13" s="110">
        <v>0</v>
      </c>
      <c r="X13" s="112">
        <v>0</v>
      </c>
      <c r="Y13" s="113">
        <f t="shared" si="4"/>
        <v>6720.821666666668</v>
      </c>
      <c r="Z13" s="57"/>
    </row>
    <row r="14" spans="1:26" ht="27" customHeight="1">
      <c r="A14" s="102">
        <v>6</v>
      </c>
      <c r="B14" s="102"/>
      <c r="C14" s="102"/>
      <c r="D14" s="102"/>
      <c r="E14" s="103" t="s">
        <v>176</v>
      </c>
      <c r="F14" s="102">
        <v>6666666</v>
      </c>
      <c r="G14" s="102" t="s">
        <v>39</v>
      </c>
      <c r="H14" s="104">
        <v>27322</v>
      </c>
      <c r="I14" s="102">
        <v>2</v>
      </c>
      <c r="J14" s="102">
        <v>6</v>
      </c>
      <c r="K14" s="105">
        <f>3801*1.055</f>
        <v>4010.055</v>
      </c>
      <c r="L14" s="106">
        <v>38027</v>
      </c>
      <c r="M14" s="107">
        <v>43220</v>
      </c>
      <c r="N14" s="108">
        <f t="shared" si="0"/>
        <v>5120</v>
      </c>
      <c r="O14" s="105">
        <f t="shared" si="1"/>
        <v>14.222222222222221</v>
      </c>
      <c r="P14" s="105">
        <v>50</v>
      </c>
      <c r="Q14" s="109">
        <v>25</v>
      </c>
      <c r="R14" s="109">
        <v>5</v>
      </c>
      <c r="S14" s="105">
        <f t="shared" si="2"/>
        <v>3341.7124999999996</v>
      </c>
      <c r="T14" s="110">
        <f>2060*3*0.26</f>
        <v>1606.8</v>
      </c>
      <c r="U14" s="105">
        <f t="shared" si="3"/>
        <v>835.4281249999999</v>
      </c>
      <c r="V14" s="111">
        <v>411.84</v>
      </c>
      <c r="W14" s="110">
        <v>0</v>
      </c>
      <c r="X14" s="112">
        <v>0</v>
      </c>
      <c r="Y14" s="113">
        <f t="shared" si="4"/>
        <v>6195.780624999999</v>
      </c>
      <c r="Z14" s="57"/>
    </row>
    <row r="15" spans="1:26" ht="27" customHeight="1">
      <c r="A15" s="102">
        <v>7</v>
      </c>
      <c r="B15" s="102"/>
      <c r="C15" s="102"/>
      <c r="D15" s="102"/>
      <c r="E15" s="103" t="s">
        <v>177</v>
      </c>
      <c r="F15" s="102">
        <v>7777777</v>
      </c>
      <c r="G15" s="102" t="s">
        <v>39</v>
      </c>
      <c r="H15" s="104">
        <v>27122</v>
      </c>
      <c r="I15" s="102">
        <v>1</v>
      </c>
      <c r="J15" s="102">
        <v>7</v>
      </c>
      <c r="K15" s="105">
        <f>2923*1.055</f>
        <v>3083.765</v>
      </c>
      <c r="L15" s="106">
        <v>36827</v>
      </c>
      <c r="M15" s="107">
        <v>43220</v>
      </c>
      <c r="N15" s="108">
        <f t="shared" si="0"/>
        <v>6302</v>
      </c>
      <c r="O15" s="105">
        <f t="shared" si="1"/>
        <v>17.505555555555556</v>
      </c>
      <c r="P15" s="105">
        <v>25</v>
      </c>
      <c r="Q15" s="109">
        <v>25</v>
      </c>
      <c r="R15" s="109">
        <v>5</v>
      </c>
      <c r="S15" s="105">
        <f t="shared" si="2"/>
        <v>2569.8041666666663</v>
      </c>
      <c r="T15" s="110">
        <f>2060*3*0.34</f>
        <v>2101.2000000000003</v>
      </c>
      <c r="U15" s="105">
        <f t="shared" si="3"/>
        <v>321.2255208333333</v>
      </c>
      <c r="V15" s="111">
        <v>316.8</v>
      </c>
      <c r="W15" s="110">
        <v>0</v>
      </c>
      <c r="X15" s="112">
        <f aca="true" t="shared" si="5" ref="X15:X20">+K15*0.2</f>
        <v>616.753</v>
      </c>
      <c r="Y15" s="113">
        <f t="shared" si="4"/>
        <v>5309.0296875</v>
      </c>
      <c r="Z15" s="57"/>
    </row>
    <row r="16" spans="1:26" ht="27" customHeight="1">
      <c r="A16" s="102">
        <v>8</v>
      </c>
      <c r="B16" s="102"/>
      <c r="C16" s="102"/>
      <c r="D16" s="102"/>
      <c r="E16" s="103" t="s">
        <v>178</v>
      </c>
      <c r="F16" s="102">
        <v>8888888</v>
      </c>
      <c r="G16" s="102" t="s">
        <v>39</v>
      </c>
      <c r="H16" s="104">
        <v>26922</v>
      </c>
      <c r="I16" s="102">
        <v>1</v>
      </c>
      <c r="J16" s="102">
        <v>8</v>
      </c>
      <c r="K16" s="105">
        <f>2339*1.055</f>
        <v>2467.645</v>
      </c>
      <c r="L16" s="106">
        <v>35927</v>
      </c>
      <c r="M16" s="107">
        <v>43220</v>
      </c>
      <c r="N16" s="108">
        <f t="shared" si="0"/>
        <v>7188</v>
      </c>
      <c r="O16" s="105">
        <f t="shared" si="1"/>
        <v>19.966666666666665</v>
      </c>
      <c r="P16" s="105">
        <v>40</v>
      </c>
      <c r="Q16" s="109">
        <v>25</v>
      </c>
      <c r="R16" s="109">
        <v>5</v>
      </c>
      <c r="S16" s="105">
        <f t="shared" si="2"/>
        <v>2056.3708333333334</v>
      </c>
      <c r="T16" s="110">
        <f>2060*3*0.34</f>
        <v>2101.2000000000003</v>
      </c>
      <c r="U16" s="105">
        <f t="shared" si="3"/>
        <v>411.2741666666667</v>
      </c>
      <c r="V16" s="111">
        <v>253.44</v>
      </c>
      <c r="W16" s="110">
        <v>0</v>
      </c>
      <c r="X16" s="112">
        <f t="shared" si="5"/>
        <v>493.529</v>
      </c>
      <c r="Y16" s="113">
        <f t="shared" si="4"/>
        <v>4822.285</v>
      </c>
      <c r="Z16" s="57"/>
    </row>
    <row r="17" spans="1:26" ht="27" customHeight="1">
      <c r="A17" s="102">
        <v>9</v>
      </c>
      <c r="B17" s="102"/>
      <c r="C17" s="102"/>
      <c r="D17" s="102"/>
      <c r="E17" s="103" t="s">
        <v>179</v>
      </c>
      <c r="F17" s="102">
        <v>9999999</v>
      </c>
      <c r="G17" s="102" t="s">
        <v>86</v>
      </c>
      <c r="H17" s="104">
        <v>29265</v>
      </c>
      <c r="I17" s="102">
        <v>1</v>
      </c>
      <c r="J17" s="102">
        <v>9</v>
      </c>
      <c r="K17" s="105">
        <f>2113*1.055</f>
        <v>2229.2149999999997</v>
      </c>
      <c r="L17" s="106">
        <v>35927</v>
      </c>
      <c r="M17" s="107">
        <v>43220</v>
      </c>
      <c r="N17" s="108">
        <f t="shared" si="0"/>
        <v>7188</v>
      </c>
      <c r="O17" s="105">
        <f t="shared" si="1"/>
        <v>19.966666666666665</v>
      </c>
      <c r="P17" s="105">
        <v>65</v>
      </c>
      <c r="Q17" s="109">
        <v>25</v>
      </c>
      <c r="R17" s="109">
        <v>5</v>
      </c>
      <c r="S17" s="105">
        <f t="shared" si="2"/>
        <v>1857.6791666666666</v>
      </c>
      <c r="T17" s="110">
        <f>2060*3*0.34</f>
        <v>2101.2000000000003</v>
      </c>
      <c r="U17" s="105">
        <f t="shared" si="3"/>
        <v>603.7457291666666</v>
      </c>
      <c r="V17" s="111">
        <v>221.76</v>
      </c>
      <c r="W17" s="110">
        <v>0</v>
      </c>
      <c r="X17" s="112">
        <f t="shared" si="5"/>
        <v>445.84299999999996</v>
      </c>
      <c r="Y17" s="113">
        <f t="shared" si="4"/>
        <v>4784.384895833334</v>
      </c>
      <c r="Z17" s="57"/>
    </row>
    <row r="18" spans="1:26" ht="27" customHeight="1">
      <c r="A18" s="102">
        <v>10</v>
      </c>
      <c r="B18" s="102"/>
      <c r="C18" s="102"/>
      <c r="D18" s="102"/>
      <c r="E18" s="103" t="s">
        <v>95</v>
      </c>
      <c r="F18" s="102">
        <v>9999999</v>
      </c>
      <c r="G18" s="102" t="s">
        <v>86</v>
      </c>
      <c r="H18" s="104"/>
      <c r="I18" s="102">
        <v>2</v>
      </c>
      <c r="J18" s="102">
        <v>10</v>
      </c>
      <c r="K18" s="105">
        <f>2100*1.055</f>
        <v>2215.5</v>
      </c>
      <c r="L18" s="106">
        <v>34727</v>
      </c>
      <c r="M18" s="107">
        <v>43220</v>
      </c>
      <c r="N18" s="108">
        <f t="shared" si="0"/>
        <v>8372</v>
      </c>
      <c r="O18" s="105">
        <f t="shared" si="1"/>
        <v>23.255555555555556</v>
      </c>
      <c r="P18" s="105">
        <v>65</v>
      </c>
      <c r="Q18" s="109">
        <v>25</v>
      </c>
      <c r="R18" s="109">
        <v>5</v>
      </c>
      <c r="S18" s="105">
        <f t="shared" si="2"/>
        <v>1846.2499999999998</v>
      </c>
      <c r="T18" s="110">
        <f>2060*3*0.42</f>
        <v>2595.6</v>
      </c>
      <c r="U18" s="105">
        <f t="shared" si="3"/>
        <v>600.03125</v>
      </c>
      <c r="V18" s="111">
        <v>205.92</v>
      </c>
      <c r="W18" s="110">
        <v>0</v>
      </c>
      <c r="X18" s="112">
        <f t="shared" si="5"/>
        <v>443.1</v>
      </c>
      <c r="Y18" s="113">
        <f t="shared" si="4"/>
        <v>5247.8012499999995</v>
      </c>
      <c r="Z18" s="57"/>
    </row>
    <row r="19" spans="1:26" ht="27" customHeight="1">
      <c r="A19" s="102">
        <v>11</v>
      </c>
      <c r="B19" s="102"/>
      <c r="C19" s="102"/>
      <c r="D19" s="102"/>
      <c r="E19" s="103" t="s">
        <v>96</v>
      </c>
      <c r="F19" s="102">
        <v>9999999</v>
      </c>
      <c r="G19" s="102" t="s">
        <v>86</v>
      </c>
      <c r="H19" s="104"/>
      <c r="I19" s="102">
        <v>2</v>
      </c>
      <c r="J19" s="102">
        <v>11</v>
      </c>
      <c r="K19" s="105">
        <f>2068*1.055</f>
        <v>2181.74</v>
      </c>
      <c r="L19" s="106">
        <v>33527</v>
      </c>
      <c r="M19" s="107">
        <v>43220</v>
      </c>
      <c r="N19" s="108">
        <f t="shared" si="0"/>
        <v>9554</v>
      </c>
      <c r="O19" s="105">
        <f t="shared" si="1"/>
        <v>26.538888888888888</v>
      </c>
      <c r="P19" s="105">
        <v>0</v>
      </c>
      <c r="Q19" s="109">
        <v>25</v>
      </c>
      <c r="R19" s="109">
        <v>5</v>
      </c>
      <c r="S19" s="105">
        <f t="shared" si="2"/>
        <v>1818.1166666666666</v>
      </c>
      <c r="T19" s="110">
        <f>2060*3*0.5</f>
        <v>3090</v>
      </c>
      <c r="U19" s="105">
        <f t="shared" si="3"/>
        <v>0</v>
      </c>
      <c r="V19" s="111">
        <v>198.72</v>
      </c>
      <c r="W19" s="110">
        <v>0</v>
      </c>
      <c r="X19" s="112">
        <f t="shared" si="5"/>
        <v>436.34799999999996</v>
      </c>
      <c r="Y19" s="113">
        <f t="shared" si="4"/>
        <v>5106.836666666667</v>
      </c>
      <c r="Z19" s="57"/>
    </row>
    <row r="20" spans="1:26" ht="27" customHeight="1" thickBot="1">
      <c r="A20" s="114">
        <v>12</v>
      </c>
      <c r="B20" s="114"/>
      <c r="C20" s="114"/>
      <c r="D20" s="114"/>
      <c r="E20" s="115" t="s">
        <v>97</v>
      </c>
      <c r="F20" s="114">
        <v>9999999</v>
      </c>
      <c r="G20" s="114" t="s">
        <v>39</v>
      </c>
      <c r="H20" s="116">
        <v>26722</v>
      </c>
      <c r="I20" s="114">
        <v>1</v>
      </c>
      <c r="J20" s="114">
        <v>12</v>
      </c>
      <c r="K20" s="117">
        <f>2000*1.055</f>
        <v>2110</v>
      </c>
      <c r="L20" s="118">
        <v>37427</v>
      </c>
      <c r="M20" s="119">
        <v>43220</v>
      </c>
      <c r="N20" s="120">
        <f t="shared" si="0"/>
        <v>5710</v>
      </c>
      <c r="O20" s="117">
        <f t="shared" si="1"/>
        <v>15.86111111111111</v>
      </c>
      <c r="P20" s="117">
        <v>45</v>
      </c>
      <c r="Q20" s="121">
        <v>25</v>
      </c>
      <c r="R20" s="121">
        <v>5</v>
      </c>
      <c r="S20" s="117">
        <f t="shared" si="2"/>
        <v>1758.3333333333333</v>
      </c>
      <c r="T20" s="122">
        <f>2060*3*0.34</f>
        <v>2101.2000000000003</v>
      </c>
      <c r="U20" s="117">
        <f t="shared" si="3"/>
        <v>395.625</v>
      </c>
      <c r="V20" s="123">
        <v>192</v>
      </c>
      <c r="W20" s="122">
        <v>0</v>
      </c>
      <c r="X20" s="112">
        <f t="shared" si="5"/>
        <v>422</v>
      </c>
      <c r="Y20" s="125">
        <f t="shared" si="4"/>
        <v>4447.158333333334</v>
      </c>
      <c r="Z20" s="61"/>
    </row>
    <row r="21" spans="1:26" ht="18.75" customHeight="1" thickBo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7">
        <f>SUM(K9:K20)</f>
        <v>55290.43999999999</v>
      </c>
      <c r="L21" s="128" t="s">
        <v>87</v>
      </c>
      <c r="M21" s="128" t="s">
        <v>87</v>
      </c>
      <c r="N21" s="128" t="s">
        <v>87</v>
      </c>
      <c r="O21" s="128" t="s">
        <v>87</v>
      </c>
      <c r="P21" s="128" t="s">
        <v>87</v>
      </c>
      <c r="Q21" s="128" t="s">
        <v>87</v>
      </c>
      <c r="R21" s="128" t="s">
        <v>87</v>
      </c>
      <c r="S21" s="127">
        <f aca="true" t="shared" si="6" ref="S21:Y21">SUM(S9:S20)</f>
        <v>46075.366666666676</v>
      </c>
      <c r="T21" s="127">
        <f t="shared" si="6"/>
        <v>26203.2</v>
      </c>
      <c r="U21" s="127">
        <f t="shared" si="6"/>
        <v>3167.3297916666666</v>
      </c>
      <c r="V21" s="127">
        <f t="shared" si="6"/>
        <v>6344.925</v>
      </c>
      <c r="W21" s="127">
        <f t="shared" si="6"/>
        <v>0</v>
      </c>
      <c r="X21" s="127">
        <f t="shared" si="6"/>
        <v>2857.573</v>
      </c>
      <c r="Y21" s="127">
        <f t="shared" si="6"/>
        <v>81790.82145833335</v>
      </c>
      <c r="Z21" s="82">
        <v>0</v>
      </c>
    </row>
    <row r="22" spans="10:26" ht="12.75" customHeight="1" thickTop="1">
      <c r="J22" s="22"/>
      <c r="K22" s="30"/>
      <c r="L22" s="19"/>
      <c r="M22" s="19"/>
      <c r="N22" s="26"/>
      <c r="O22" s="11"/>
      <c r="P22" s="30"/>
      <c r="Q22" s="34"/>
      <c r="R22" s="34"/>
      <c r="S22" s="11"/>
      <c r="T22" s="11"/>
      <c r="U22" s="33"/>
      <c r="V22" s="33"/>
      <c r="W22" s="33"/>
      <c r="X22" s="33"/>
      <c r="Y22" s="15"/>
      <c r="Z22" s="10"/>
    </row>
    <row r="23" spans="1:26" ht="12.75" customHeight="1">
      <c r="A23" t="s">
        <v>87</v>
      </c>
      <c r="E23" s="36" t="s">
        <v>88</v>
      </c>
      <c r="J23" s="22"/>
      <c r="K23" s="30"/>
      <c r="L23" s="19"/>
      <c r="M23" s="19"/>
      <c r="N23" s="26"/>
      <c r="O23" s="11"/>
      <c r="P23" s="30"/>
      <c r="Q23" s="34"/>
      <c r="R23" s="34"/>
      <c r="S23" s="11"/>
      <c r="T23" s="11"/>
      <c r="U23" s="33"/>
      <c r="V23" s="33"/>
      <c r="W23" s="33"/>
      <c r="X23" s="33"/>
      <c r="Y23" s="15"/>
      <c r="Z23" s="10"/>
    </row>
    <row r="24" spans="10:26" ht="12.75" customHeight="1">
      <c r="J24" s="22"/>
      <c r="K24" s="30"/>
      <c r="L24" s="19"/>
      <c r="M24" s="19"/>
      <c r="N24" s="26"/>
      <c r="O24" s="11"/>
      <c r="P24" s="30"/>
      <c r="Q24" s="34"/>
      <c r="R24" s="34"/>
      <c r="S24" s="11"/>
      <c r="T24" s="11"/>
      <c r="U24" s="33"/>
      <c r="V24" s="33"/>
      <c r="W24" s="33"/>
      <c r="X24" s="33"/>
      <c r="Y24" s="15"/>
      <c r="Z24" s="10"/>
    </row>
    <row r="25" spans="2:26" ht="12.75" customHeight="1">
      <c r="B25" s="1"/>
      <c r="J25" s="22"/>
      <c r="K25" s="11"/>
      <c r="L25" s="29"/>
      <c r="M25" s="19"/>
      <c r="N25" s="26"/>
      <c r="O25" s="11"/>
      <c r="P25" s="11"/>
      <c r="Q25" s="14"/>
      <c r="R25" s="14"/>
      <c r="S25" s="11"/>
      <c r="T25" s="11"/>
      <c r="U25" s="11"/>
      <c r="V25" s="10"/>
      <c r="W25" s="10"/>
      <c r="X25" s="33"/>
      <c r="Y25" s="15"/>
      <c r="Z25" s="10"/>
    </row>
    <row r="26" spans="1:26" ht="12.75" customHeight="1">
      <c r="A26" s="7"/>
      <c r="J26" s="22"/>
      <c r="K26" s="10"/>
      <c r="L26" s="29"/>
      <c r="M26" s="29"/>
      <c r="N26" s="8"/>
      <c r="O26" s="10"/>
      <c r="P26" s="10"/>
      <c r="Q26" s="8"/>
      <c r="R26" s="8"/>
      <c r="S26" s="10"/>
      <c r="T26" s="10"/>
      <c r="U26" s="10"/>
      <c r="V26" s="10"/>
      <c r="W26" s="10"/>
      <c r="X26" s="10"/>
      <c r="Y26" s="10"/>
      <c r="Z26" s="10"/>
    </row>
    <row r="27" spans="10:26" ht="12.75">
      <c r="J27" s="22"/>
      <c r="K27" s="5"/>
      <c r="L27" s="17"/>
      <c r="M27" s="18"/>
      <c r="N27" s="3"/>
      <c r="O27" s="5"/>
      <c r="P27" s="5"/>
      <c r="Q27" s="25"/>
      <c r="R27" s="25"/>
      <c r="S27" s="5"/>
      <c r="T27" s="5"/>
      <c r="U27" s="5"/>
      <c r="V27" s="5"/>
      <c r="W27" s="5"/>
      <c r="X27" s="5"/>
      <c r="Y27" s="12"/>
      <c r="Z27" s="4"/>
    </row>
    <row r="28" spans="10:26" ht="12.75">
      <c r="J28" s="22"/>
      <c r="K28" s="5"/>
      <c r="L28" s="18"/>
      <c r="M28" s="18"/>
      <c r="N28" s="3"/>
      <c r="O28" s="5"/>
      <c r="P28" s="5"/>
      <c r="Q28" s="25"/>
      <c r="R28" s="25"/>
      <c r="S28" s="5"/>
      <c r="T28" s="5"/>
      <c r="U28" s="5"/>
      <c r="V28" s="5"/>
      <c r="W28" s="5"/>
      <c r="X28" s="5"/>
      <c r="Y28" s="12"/>
      <c r="Z28" s="13"/>
    </row>
    <row r="29" spans="10:26" ht="12.75">
      <c r="J29" s="8"/>
      <c r="K29" s="11"/>
      <c r="L29" s="19"/>
      <c r="M29" s="19"/>
      <c r="N29" s="26"/>
      <c r="O29" s="11"/>
      <c r="P29" s="11"/>
      <c r="Q29" s="27"/>
      <c r="R29" s="27"/>
      <c r="S29" s="11"/>
      <c r="T29" s="11"/>
      <c r="U29" s="11"/>
      <c r="V29" s="10"/>
      <c r="W29" s="10"/>
      <c r="X29" s="10"/>
      <c r="Y29" s="15"/>
      <c r="Z29" s="10"/>
    </row>
    <row r="30" spans="2:26" ht="12.75">
      <c r="B30" s="21"/>
      <c r="C30" s="21"/>
      <c r="D30" s="21"/>
      <c r="F30" s="6"/>
      <c r="G30" s="6"/>
      <c r="H30" s="6"/>
      <c r="J30" s="8"/>
      <c r="K30" s="11"/>
      <c r="L30" s="19"/>
      <c r="M30" s="19"/>
      <c r="N30" s="26"/>
      <c r="O30" s="11"/>
      <c r="P30" s="11"/>
      <c r="Q30" s="27"/>
      <c r="R30" s="27"/>
      <c r="S30" s="11"/>
      <c r="T30" s="11"/>
      <c r="U30" s="11"/>
      <c r="V30" s="11"/>
      <c r="W30" s="11"/>
      <c r="X30" s="11"/>
      <c r="Y30" s="15"/>
      <c r="Z30" s="16"/>
    </row>
    <row r="31" spans="1:26" ht="12.75">
      <c r="A31" s="3"/>
      <c r="B31" s="2"/>
      <c r="C31" s="2"/>
      <c r="D31" s="2"/>
      <c r="E31" s="2"/>
      <c r="F31" s="2"/>
      <c r="G31" s="2"/>
      <c r="H31" s="2"/>
      <c r="I31" s="2"/>
      <c r="J31" s="26"/>
      <c r="K31" s="11"/>
      <c r="L31" s="19"/>
      <c r="M31" s="19"/>
      <c r="N31" s="26"/>
      <c r="O31" s="11"/>
      <c r="P31" s="11"/>
      <c r="Q31" s="27"/>
      <c r="R31" s="27"/>
      <c r="S31" s="11"/>
      <c r="T31" s="11"/>
      <c r="U31" s="11"/>
      <c r="V31" s="11"/>
      <c r="W31" s="11"/>
      <c r="X31" s="11"/>
      <c r="Y31" s="15"/>
      <c r="Z31" s="16"/>
    </row>
    <row r="32" spans="10:26" ht="12.75" customHeight="1">
      <c r="J32" s="8"/>
      <c r="K32" s="11"/>
      <c r="L32" s="29"/>
      <c r="M32" s="19"/>
      <c r="N32" s="26"/>
      <c r="O32" s="11"/>
      <c r="P32" s="11"/>
      <c r="Q32" s="27"/>
      <c r="R32" s="27"/>
      <c r="S32" s="11"/>
      <c r="T32" s="11"/>
      <c r="U32" s="11"/>
      <c r="V32" s="11"/>
      <c r="W32" s="11"/>
      <c r="X32" s="11"/>
      <c r="Y32" s="15"/>
      <c r="Z32" s="16"/>
    </row>
    <row r="33" spans="1:26" ht="12.75">
      <c r="A33" s="3"/>
      <c r="E33" s="2"/>
      <c r="F33" s="6"/>
      <c r="G33" s="6"/>
      <c r="H33" s="6"/>
      <c r="I33" s="2"/>
      <c r="J33" s="26"/>
      <c r="K33" s="11"/>
      <c r="L33" s="23"/>
      <c r="M33" s="19"/>
      <c r="N33" s="26"/>
      <c r="O33" s="11"/>
      <c r="P33" s="11"/>
      <c r="Q33" s="14"/>
      <c r="R33" s="14"/>
      <c r="S33" s="11"/>
      <c r="T33" s="11"/>
      <c r="U33" s="11"/>
      <c r="V33" s="11"/>
      <c r="W33" s="11"/>
      <c r="X33" s="11"/>
      <c r="Y33" s="15"/>
      <c r="Z33" s="10"/>
    </row>
    <row r="34" spans="1:26" ht="12.75">
      <c r="A34" s="3"/>
      <c r="E34" s="2"/>
      <c r="J34" s="26"/>
      <c r="K34" s="11"/>
      <c r="L34" s="19"/>
      <c r="M34" s="19"/>
      <c r="N34" s="26"/>
      <c r="O34" s="11"/>
      <c r="P34" s="11"/>
      <c r="Q34" s="14"/>
      <c r="R34" s="14"/>
      <c r="S34" s="31"/>
      <c r="T34" s="11"/>
      <c r="U34" s="11"/>
      <c r="V34" s="11"/>
      <c r="W34" s="11"/>
      <c r="X34" s="11"/>
      <c r="Y34" s="15"/>
      <c r="Z34" s="16"/>
    </row>
    <row r="35" spans="1:26" ht="12.75">
      <c r="A35" s="3"/>
      <c r="J35" s="26"/>
      <c r="K35" s="11"/>
      <c r="L35" s="23"/>
      <c r="M35" s="19"/>
      <c r="N35" s="26"/>
      <c r="O35" s="11"/>
      <c r="P35" s="11"/>
      <c r="Q35" s="14"/>
      <c r="R35" s="14"/>
      <c r="S35" s="11"/>
      <c r="T35" s="11"/>
      <c r="U35" s="11"/>
      <c r="V35" s="11"/>
      <c r="W35" s="11"/>
      <c r="X35" s="11"/>
      <c r="Y35" s="15"/>
      <c r="Z35" s="16"/>
    </row>
    <row r="36" spans="1:26" ht="12.75" customHeight="1">
      <c r="A36" s="3"/>
      <c r="B36" s="2"/>
      <c r="C36" s="2"/>
      <c r="D36" s="2"/>
      <c r="E36" s="20"/>
      <c r="F36" s="2"/>
      <c r="G36" s="2"/>
      <c r="H36" s="2"/>
      <c r="I36" s="2"/>
      <c r="J36" s="26"/>
      <c r="K36" s="11"/>
      <c r="L36" s="23"/>
      <c r="M36" s="19"/>
      <c r="N36" s="26"/>
      <c r="O36" s="11"/>
      <c r="P36" s="11"/>
      <c r="Q36" s="14"/>
      <c r="R36" s="14"/>
      <c r="S36" s="11"/>
      <c r="T36" s="11"/>
      <c r="U36" s="11"/>
      <c r="V36" s="11"/>
      <c r="W36" s="11"/>
      <c r="X36" s="11"/>
      <c r="Y36" s="15"/>
      <c r="Z36" s="16"/>
    </row>
    <row r="37" spans="1:26" ht="12.75" customHeight="1">
      <c r="A37" s="3"/>
      <c r="E37" s="2"/>
      <c r="J37" s="26"/>
      <c r="K37" s="11"/>
      <c r="L37" s="19"/>
      <c r="M37" s="19"/>
      <c r="N37" s="26"/>
      <c r="O37" s="11"/>
      <c r="P37" s="11"/>
      <c r="Q37" s="14"/>
      <c r="R37" s="14"/>
      <c r="S37" s="11"/>
      <c r="T37" s="11"/>
      <c r="U37" s="11"/>
      <c r="V37" s="11"/>
      <c r="W37" s="11"/>
      <c r="X37" s="11"/>
      <c r="Y37" s="15"/>
      <c r="Z37" s="16"/>
    </row>
    <row r="38" spans="1:26" ht="12.75" customHeight="1">
      <c r="A38" s="3"/>
      <c r="B38" s="2"/>
      <c r="C38" s="2"/>
      <c r="D38" s="2"/>
      <c r="E38" s="2"/>
      <c r="F38" s="2"/>
      <c r="G38" s="2"/>
      <c r="H38" s="2"/>
      <c r="I38" s="2"/>
      <c r="J38" s="26"/>
      <c r="K38" s="11"/>
      <c r="L38" s="19"/>
      <c r="M38" s="19"/>
      <c r="N38" s="26"/>
      <c r="O38" s="11"/>
      <c r="P38" s="11"/>
      <c r="Q38" s="14"/>
      <c r="R38" s="14"/>
      <c r="S38" s="11"/>
      <c r="T38" s="11"/>
      <c r="U38" s="11"/>
      <c r="V38" s="11"/>
      <c r="W38" s="11"/>
      <c r="X38" s="11"/>
      <c r="Y38" s="15"/>
      <c r="Z38" s="16"/>
    </row>
    <row r="39" spans="1:26" ht="12.75" customHeight="1">
      <c r="A39" s="3"/>
      <c r="B39" s="2"/>
      <c r="C39" s="2"/>
      <c r="D39" s="2"/>
      <c r="E39" s="2"/>
      <c r="F39" s="2"/>
      <c r="G39" s="2"/>
      <c r="H39" s="2"/>
      <c r="I39" s="2"/>
      <c r="J39" s="26"/>
      <c r="K39" s="11"/>
      <c r="L39" s="19"/>
      <c r="M39" s="19"/>
      <c r="N39" s="26"/>
      <c r="O39" s="11"/>
      <c r="P39" s="11"/>
      <c r="Q39" s="14"/>
      <c r="R39" s="14"/>
      <c r="S39" s="11"/>
      <c r="T39" s="11"/>
      <c r="U39" s="11"/>
      <c r="V39" s="11"/>
      <c r="W39" s="11"/>
      <c r="X39" s="11"/>
      <c r="Y39" s="15"/>
      <c r="Z39" s="16"/>
    </row>
    <row r="40" spans="1:26" ht="12.75" customHeight="1">
      <c r="A40" s="3"/>
      <c r="E40" s="2"/>
      <c r="J40" s="26"/>
      <c r="K40" s="11"/>
      <c r="L40" s="29"/>
      <c r="M40" s="19"/>
      <c r="N40" s="26"/>
      <c r="O40" s="11"/>
      <c r="P40" s="11"/>
      <c r="Q40" s="14"/>
      <c r="R40" s="14"/>
      <c r="S40" s="11"/>
      <c r="T40" s="11"/>
      <c r="U40" s="11"/>
      <c r="V40" s="11"/>
      <c r="W40" s="11"/>
      <c r="X40" s="11"/>
      <c r="Y40" s="15"/>
      <c r="Z40" s="16"/>
    </row>
    <row r="41" spans="1:26" ht="12.75" customHeight="1">
      <c r="A41" s="3"/>
      <c r="B41" s="2"/>
      <c r="C41" s="2"/>
      <c r="D41" s="2"/>
      <c r="E41" s="2"/>
      <c r="F41" s="2"/>
      <c r="G41" s="2"/>
      <c r="H41" s="2"/>
      <c r="I41" s="2"/>
      <c r="J41" s="26"/>
      <c r="K41" s="11"/>
      <c r="L41" s="19"/>
      <c r="M41" s="19"/>
      <c r="N41" s="26"/>
      <c r="O41" s="11"/>
      <c r="P41" s="11"/>
      <c r="Q41" s="14"/>
      <c r="R41" s="14"/>
      <c r="S41" s="11"/>
      <c r="T41" s="11"/>
      <c r="U41" s="11"/>
      <c r="V41" s="11"/>
      <c r="W41" s="11"/>
      <c r="X41" s="11"/>
      <c r="Y41" s="15"/>
      <c r="Z41" s="16"/>
    </row>
    <row r="42" spans="1:26" ht="12.75" customHeight="1">
      <c r="A42" s="3"/>
      <c r="B42" s="21"/>
      <c r="C42" s="21"/>
      <c r="D42" s="21"/>
      <c r="E42" s="2"/>
      <c r="F42" s="21"/>
      <c r="G42" s="21"/>
      <c r="H42" s="21"/>
      <c r="I42" s="21"/>
      <c r="J42" s="26"/>
      <c r="K42" s="11"/>
      <c r="L42" s="19"/>
      <c r="M42" s="19"/>
      <c r="N42" s="26"/>
      <c r="O42" s="11"/>
      <c r="P42" s="11"/>
      <c r="Q42" s="14"/>
      <c r="R42" s="14"/>
      <c r="S42" s="11"/>
      <c r="T42" s="11"/>
      <c r="U42" s="11"/>
      <c r="V42" s="11"/>
      <c r="W42" s="11"/>
      <c r="X42" s="11"/>
      <c r="Y42" s="15"/>
      <c r="Z42" s="16"/>
    </row>
    <row r="43" spans="1:26" ht="12.75" customHeight="1">
      <c r="A43" s="3"/>
      <c r="E43" s="9"/>
      <c r="J43" s="32"/>
      <c r="K43" s="11"/>
      <c r="L43" s="29"/>
      <c r="M43" s="19"/>
      <c r="N43" s="26"/>
      <c r="O43" s="11"/>
      <c r="P43" s="11"/>
      <c r="Q43" s="14"/>
      <c r="R43" s="14"/>
      <c r="S43" s="31"/>
      <c r="T43" s="31"/>
      <c r="U43" s="31"/>
      <c r="V43" s="11"/>
      <c r="W43" s="11"/>
      <c r="X43" s="11"/>
      <c r="Y43" s="15"/>
      <c r="Z43" s="16"/>
    </row>
    <row r="44" spans="5:26" ht="12.75" customHeight="1">
      <c r="E44" s="9"/>
      <c r="F44" s="2"/>
      <c r="G44" s="2"/>
      <c r="H44" s="2"/>
      <c r="J44" s="8"/>
      <c r="K44" s="11"/>
      <c r="L44" s="19"/>
      <c r="M44" s="19"/>
      <c r="N44" s="26"/>
      <c r="O44" s="11"/>
      <c r="P44" s="11"/>
      <c r="Q44" s="14"/>
      <c r="R44" s="14"/>
      <c r="S44" s="11"/>
      <c r="T44" s="11"/>
      <c r="U44" s="11"/>
      <c r="V44" s="11"/>
      <c r="W44" s="11"/>
      <c r="X44" s="11"/>
      <c r="Y44" s="15"/>
      <c r="Z44" s="10"/>
    </row>
    <row r="45" spans="1:26" ht="12.75" customHeight="1">
      <c r="A45" s="3"/>
      <c r="E45" s="9"/>
      <c r="J45" s="26"/>
      <c r="K45" s="11"/>
      <c r="L45" s="29"/>
      <c r="M45" s="19"/>
      <c r="N45" s="26"/>
      <c r="O45" s="11"/>
      <c r="P45" s="11"/>
      <c r="Q45" s="14"/>
      <c r="R45" s="14"/>
      <c r="S45" s="11"/>
      <c r="T45" s="11"/>
      <c r="U45" s="11"/>
      <c r="V45" s="11"/>
      <c r="W45" s="11"/>
      <c r="X45" s="11"/>
      <c r="Y45" s="15"/>
      <c r="Z45" s="16"/>
    </row>
    <row r="46" spans="1:26" ht="12.75" customHeight="1">
      <c r="A46" s="3"/>
      <c r="B46" s="2"/>
      <c r="C46" s="2"/>
      <c r="D46" s="2"/>
      <c r="E46" s="2"/>
      <c r="F46" s="2"/>
      <c r="G46" s="2"/>
      <c r="H46" s="2"/>
      <c r="I46" s="6"/>
      <c r="J46" s="26"/>
      <c r="K46" s="11"/>
      <c r="L46" s="19"/>
      <c r="M46" s="19"/>
      <c r="N46" s="26"/>
      <c r="O46" s="11"/>
      <c r="P46" s="11"/>
      <c r="Q46" s="14"/>
      <c r="R46" s="14"/>
      <c r="S46" s="11"/>
      <c r="T46" s="11"/>
      <c r="U46" s="11"/>
      <c r="V46" s="11"/>
      <c r="W46" s="11"/>
      <c r="X46" s="11"/>
      <c r="Y46" s="15"/>
      <c r="Z46" s="16"/>
    </row>
    <row r="47" spans="1:26" ht="12.75" customHeight="1">
      <c r="A47" s="3"/>
      <c r="B47" s="2"/>
      <c r="C47" s="2"/>
      <c r="D47" s="2"/>
      <c r="E47" s="2"/>
      <c r="F47" s="2"/>
      <c r="G47" s="2"/>
      <c r="H47" s="2"/>
      <c r="I47" s="2"/>
      <c r="J47" s="26"/>
      <c r="K47" s="11"/>
      <c r="L47" s="19"/>
      <c r="M47" s="19"/>
      <c r="N47" s="26"/>
      <c r="O47" s="11"/>
      <c r="P47" s="11"/>
      <c r="Q47" s="14"/>
      <c r="R47" s="14"/>
      <c r="S47" s="11"/>
      <c r="T47" s="11"/>
      <c r="U47" s="11"/>
      <c r="V47" s="11"/>
      <c r="W47" s="11"/>
      <c r="X47" s="11"/>
      <c r="Y47" s="15"/>
      <c r="Z47" s="16"/>
    </row>
    <row r="48" spans="10:26" ht="12.75" customHeight="1">
      <c r="J48" s="8"/>
      <c r="K48" s="11"/>
      <c r="L48" s="19"/>
      <c r="M48" s="19"/>
      <c r="N48" s="26"/>
      <c r="O48" s="11"/>
      <c r="P48" s="11"/>
      <c r="Q48" s="14"/>
      <c r="R48" s="14"/>
      <c r="S48" s="11"/>
      <c r="T48" s="11"/>
      <c r="U48" s="11"/>
      <c r="V48" s="11"/>
      <c r="W48" s="11"/>
      <c r="X48" s="11"/>
      <c r="Y48" s="15"/>
      <c r="Z48" s="16"/>
    </row>
    <row r="49" spans="2:26" ht="12.75" customHeight="1">
      <c r="B49" s="21"/>
      <c r="C49" s="21"/>
      <c r="D49" s="21"/>
      <c r="F49" s="21"/>
      <c r="G49" s="21"/>
      <c r="H49" s="21"/>
      <c r="I49" s="21"/>
      <c r="J49" s="8"/>
      <c r="K49" s="11"/>
      <c r="L49" s="29"/>
      <c r="M49" s="19"/>
      <c r="N49" s="26"/>
      <c r="O49" s="11"/>
      <c r="P49" s="11"/>
      <c r="Q49" s="14"/>
      <c r="R49" s="14"/>
      <c r="S49" s="11"/>
      <c r="T49" s="11"/>
      <c r="U49" s="11"/>
      <c r="V49" s="11"/>
      <c r="W49" s="11"/>
      <c r="X49" s="11"/>
      <c r="Y49" s="15"/>
      <c r="Z49" s="16"/>
    </row>
    <row r="50" spans="10:26" ht="12.75" customHeight="1">
      <c r="J50" s="8"/>
      <c r="K50" s="11"/>
      <c r="L50" s="19"/>
      <c r="M50" s="19"/>
      <c r="N50" s="26"/>
      <c r="O50" s="11"/>
      <c r="P50" s="11"/>
      <c r="Q50" s="14"/>
      <c r="R50" s="14"/>
      <c r="S50" s="11"/>
      <c r="T50" s="11"/>
      <c r="U50" s="11"/>
      <c r="V50" s="11"/>
      <c r="W50" s="11"/>
      <c r="X50" s="11"/>
      <c r="Y50" s="15"/>
      <c r="Z50" s="16"/>
    </row>
  </sheetData>
  <sheetProtection/>
  <mergeCells count="2">
    <mergeCell ref="A3:Z3"/>
    <mergeCell ref="A4:Z4"/>
  </mergeCells>
  <printOptions/>
  <pageMargins left="0.1968503937007874" right="0" top="0.3937007874015748" bottom="0.3937007874015748" header="0" footer="0"/>
  <pageSetup horizontalDpi="180" verticalDpi="180" orientation="landscape" paperSize="140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zoomScale="120" zoomScaleNormal="120" zoomScalePageLayoutView="0" workbookViewId="0" topLeftCell="A1">
      <pane xSplit="5" ySplit="8" topLeftCell="L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T11" sqref="T11"/>
    </sheetView>
  </sheetViews>
  <sheetFormatPr defaultColWidth="11.421875" defaultRowHeight="12.75"/>
  <cols>
    <col min="1" max="1" width="4.8515625" style="0" customWidth="1"/>
    <col min="2" max="2" width="13.57421875" style="0" hidden="1" customWidth="1"/>
    <col min="3" max="3" width="14.140625" style="0" hidden="1" customWidth="1"/>
    <col min="4" max="4" width="15.28125" style="0" hidden="1" customWidth="1"/>
    <col min="5" max="5" width="24.8515625" style="0" customWidth="1"/>
    <col min="6" max="6" width="11.8515625" style="0" customWidth="1"/>
    <col min="7" max="7" width="6.28125" style="0" customWidth="1"/>
    <col min="8" max="8" width="11.421875" style="0" hidden="1" customWidth="1"/>
    <col min="9" max="9" width="7.421875" style="0" hidden="1" customWidth="1"/>
    <col min="10" max="10" width="5.00390625" style="0" hidden="1" customWidth="1"/>
    <col min="11" max="12" width="9.8515625" style="0" customWidth="1"/>
    <col min="13" max="13" width="5.00390625" style="0" customWidth="1"/>
    <col min="14" max="15" width="10.28125" style="0" customWidth="1"/>
    <col min="16" max="16" width="9.28125" style="0" customWidth="1"/>
    <col min="17" max="17" width="11.57421875" style="0" customWidth="1"/>
    <col min="18" max="18" width="10.00390625" style="0" customWidth="1"/>
    <col min="19" max="19" width="10.57421875" style="0" customWidth="1"/>
    <col min="20" max="20" width="12.140625" style="0" customWidth="1"/>
    <col min="21" max="21" width="11.7109375" style="0" customWidth="1"/>
    <col min="22" max="27" width="9.00390625" style="0" hidden="1" customWidth="1"/>
    <col min="28" max="31" width="8.8515625" style="0" hidden="1" customWidth="1"/>
  </cols>
  <sheetData>
    <row r="1" spans="1:31" ht="12.75">
      <c r="A1" s="1"/>
      <c r="B1" s="1"/>
      <c r="E1" s="53" t="str">
        <f>+'plla C-Inc INGRESOS'!E1</f>
        <v>PROEXCELENCIA S.R.L.</v>
      </c>
      <c r="M1" s="35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5:31" ht="12.75">
      <c r="E2" s="38" t="str">
        <f>+'plla C-Inc INGRESOS'!E2</f>
        <v>SANTA CRUZ - BOLIVIA</v>
      </c>
      <c r="M2" s="35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.75">
      <c r="A3" s="143" t="s">
        <v>36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ht="16.5" thickBot="1">
      <c r="A4" s="144" t="s">
        <v>30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</row>
    <row r="5" spans="1:31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5"/>
      <c r="N5" s="50"/>
      <c r="O5" s="50"/>
      <c r="P5" s="50"/>
      <c r="Q5" s="50"/>
      <c r="R5" s="50"/>
      <c r="S5" s="50"/>
      <c r="T5" s="50"/>
      <c r="U5" s="50"/>
      <c r="V5" s="145" t="s">
        <v>121</v>
      </c>
      <c r="W5" s="146"/>
      <c r="X5" s="146"/>
      <c r="Y5" s="146"/>
      <c r="Z5" s="147"/>
      <c r="AA5" s="145" t="s">
        <v>123</v>
      </c>
      <c r="AB5" s="146"/>
      <c r="AC5" s="146"/>
      <c r="AD5" s="146"/>
      <c r="AE5" s="147"/>
    </row>
    <row r="6" spans="1:31" ht="16.5" thickBot="1">
      <c r="A6" s="86" t="s">
        <v>89</v>
      </c>
      <c r="B6" s="86"/>
      <c r="C6" s="86"/>
      <c r="D6" s="86"/>
      <c r="E6" s="86" t="s">
        <v>90</v>
      </c>
      <c r="F6" s="86" t="s">
        <v>98</v>
      </c>
      <c r="G6" s="86" t="s">
        <v>91</v>
      </c>
      <c r="H6" s="86"/>
      <c r="I6" s="86" t="s">
        <v>92</v>
      </c>
      <c r="J6" s="86" t="s">
        <v>93</v>
      </c>
      <c r="K6" s="86" t="s">
        <v>94</v>
      </c>
      <c r="L6" s="86" t="s">
        <v>111</v>
      </c>
      <c r="M6" s="35"/>
      <c r="N6" s="37" t="s">
        <v>112</v>
      </c>
      <c r="O6" s="37" t="s">
        <v>113</v>
      </c>
      <c r="P6" s="37" t="s">
        <v>114</v>
      </c>
      <c r="Q6" s="37" t="s">
        <v>116</v>
      </c>
      <c r="R6" s="37" t="s">
        <v>117</v>
      </c>
      <c r="S6" s="37" t="s">
        <v>118</v>
      </c>
      <c r="T6" s="37" t="s">
        <v>119</v>
      </c>
      <c r="U6" s="37" t="s">
        <v>120</v>
      </c>
      <c r="V6" s="83" t="s">
        <v>142</v>
      </c>
      <c r="W6" s="84" t="s">
        <v>145</v>
      </c>
      <c r="X6" s="84" t="s">
        <v>146</v>
      </c>
      <c r="Y6" s="84" t="s">
        <v>147</v>
      </c>
      <c r="Z6" s="85" t="s">
        <v>148</v>
      </c>
      <c r="AA6" s="83" t="s">
        <v>149</v>
      </c>
      <c r="AB6" s="84" t="s">
        <v>150</v>
      </c>
      <c r="AC6" s="84" t="s">
        <v>151</v>
      </c>
      <c r="AD6" s="84" t="s">
        <v>144</v>
      </c>
      <c r="AE6" s="85" t="s">
        <v>143</v>
      </c>
    </row>
    <row r="7" spans="1:31" s="43" customFormat="1" ht="13.5" thickTop="1">
      <c r="A7" s="87"/>
      <c r="B7" s="87"/>
      <c r="C7" s="87"/>
      <c r="D7" s="87"/>
      <c r="E7" s="87"/>
      <c r="F7" s="87" t="s">
        <v>5</v>
      </c>
      <c r="G7" s="87" t="s">
        <v>38</v>
      </c>
      <c r="H7" s="87" t="s">
        <v>40</v>
      </c>
      <c r="I7" s="87" t="s">
        <v>7</v>
      </c>
      <c r="J7" s="87" t="s">
        <v>8</v>
      </c>
      <c r="K7" s="87" t="s">
        <v>9</v>
      </c>
      <c r="L7" s="87" t="s">
        <v>23</v>
      </c>
      <c r="M7" s="40"/>
      <c r="N7" s="39" t="s">
        <v>26</v>
      </c>
      <c r="O7" s="39" t="s">
        <v>26</v>
      </c>
      <c r="P7" s="39"/>
      <c r="Q7" s="39" t="s">
        <v>21</v>
      </c>
      <c r="R7" s="39" t="s">
        <v>28</v>
      </c>
      <c r="S7" s="39" t="s">
        <v>22</v>
      </c>
      <c r="T7" s="39" t="s">
        <v>23</v>
      </c>
      <c r="U7" s="39" t="s">
        <v>31</v>
      </c>
      <c r="V7" s="41" t="s">
        <v>73</v>
      </c>
      <c r="W7" s="54" t="s">
        <v>126</v>
      </c>
      <c r="X7" s="41" t="s">
        <v>85</v>
      </c>
      <c r="Y7" s="41" t="s">
        <v>122</v>
      </c>
      <c r="Z7" s="41" t="s">
        <v>14</v>
      </c>
      <c r="AA7" s="41" t="s">
        <v>124</v>
      </c>
      <c r="AB7" s="54" t="s">
        <v>125</v>
      </c>
      <c r="AC7" s="54" t="s">
        <v>127</v>
      </c>
      <c r="AD7" s="41" t="s">
        <v>122</v>
      </c>
      <c r="AE7" s="41" t="s">
        <v>14</v>
      </c>
    </row>
    <row r="8" spans="1:31" s="43" customFormat="1" ht="13.5" thickBot="1">
      <c r="A8" s="88" t="s">
        <v>0</v>
      </c>
      <c r="B8" s="88" t="s">
        <v>1</v>
      </c>
      <c r="C8" s="88" t="s">
        <v>2</v>
      </c>
      <c r="D8" s="88" t="s">
        <v>3</v>
      </c>
      <c r="E8" s="88" t="s">
        <v>4</v>
      </c>
      <c r="F8" s="88" t="s">
        <v>6</v>
      </c>
      <c r="G8" s="88"/>
      <c r="H8" s="88" t="s">
        <v>41</v>
      </c>
      <c r="I8" s="88" t="s">
        <v>74</v>
      </c>
      <c r="J8" s="89" t="s">
        <v>75</v>
      </c>
      <c r="K8" s="88" t="s">
        <v>10</v>
      </c>
      <c r="L8" s="88" t="s">
        <v>24</v>
      </c>
      <c r="M8" s="46"/>
      <c r="N8" s="45" t="s">
        <v>35</v>
      </c>
      <c r="O8" s="45" t="s">
        <v>27</v>
      </c>
      <c r="P8" s="45" t="s">
        <v>37</v>
      </c>
      <c r="Q8" s="45" t="s">
        <v>20</v>
      </c>
      <c r="R8" s="45" t="s">
        <v>29</v>
      </c>
      <c r="S8" s="45" t="s">
        <v>25</v>
      </c>
      <c r="T8" s="45" t="s">
        <v>30</v>
      </c>
      <c r="U8" s="45" t="s">
        <v>32</v>
      </c>
      <c r="V8" s="47">
        <v>0.1</v>
      </c>
      <c r="W8" s="48">
        <v>0.0171</v>
      </c>
      <c r="X8" s="47">
        <v>0.02</v>
      </c>
      <c r="Y8" s="47">
        <v>0.03</v>
      </c>
      <c r="Z8" s="47" t="s">
        <v>152</v>
      </c>
      <c r="AA8" s="47">
        <v>0.1</v>
      </c>
      <c r="AB8" s="48">
        <v>0.0171</v>
      </c>
      <c r="AC8" s="66">
        <v>0.005</v>
      </c>
      <c r="AD8" s="66">
        <v>0.005</v>
      </c>
      <c r="AE8" s="66" t="s">
        <v>153</v>
      </c>
    </row>
    <row r="9" spans="1:31" ht="27" customHeight="1" thickTop="1">
      <c r="A9" s="90">
        <v>1</v>
      </c>
      <c r="B9" s="90"/>
      <c r="C9" s="90"/>
      <c r="D9" s="90"/>
      <c r="E9" s="91" t="str">
        <f>+'plla C-Inc INGRESOS'!E9</f>
        <v>Gerente de Obra</v>
      </c>
      <c r="F9" s="90">
        <v>1111111</v>
      </c>
      <c r="G9" s="90" t="s">
        <v>39</v>
      </c>
      <c r="H9" s="92">
        <v>27892</v>
      </c>
      <c r="I9" s="90">
        <v>2</v>
      </c>
      <c r="J9" s="90">
        <v>1</v>
      </c>
      <c r="K9" s="93">
        <f>+'plla C-Inc INGRESOS'!K9</f>
        <v>10349.55</v>
      </c>
      <c r="L9" s="101">
        <f>+'plla C-Inc INGRESOS'!Y9</f>
        <v>12450.749999999998</v>
      </c>
      <c r="M9" s="67"/>
      <c r="N9" s="68">
        <v>0</v>
      </c>
      <c r="O9" s="68">
        <f>+L9*0.1271</f>
        <v>1582.4903249999998</v>
      </c>
      <c r="P9" s="68">
        <f>(L9-(2060*4)-N9-O9)*0.13</f>
        <v>341.6737577499998</v>
      </c>
      <c r="Q9" s="69">
        <v>0</v>
      </c>
      <c r="R9" s="69">
        <v>0</v>
      </c>
      <c r="S9" s="68">
        <v>0</v>
      </c>
      <c r="T9" s="68">
        <f>+N9+O9+P9+Q9+R9+S9</f>
        <v>1924.1640827499996</v>
      </c>
      <c r="U9" s="68">
        <f>+L9-T9</f>
        <v>10526.585917249999</v>
      </c>
      <c r="V9" s="70">
        <v>978.48</v>
      </c>
      <c r="W9" s="70">
        <v>167.32</v>
      </c>
      <c r="X9" s="70">
        <v>195.7</v>
      </c>
      <c r="Y9" s="70">
        <v>293.54</v>
      </c>
      <c r="Z9" s="70">
        <v>1635.04</v>
      </c>
      <c r="AA9" s="70">
        <v>978.48</v>
      </c>
      <c r="AB9" s="70">
        <v>167.32</v>
      </c>
      <c r="AC9" s="70">
        <v>48.92</v>
      </c>
      <c r="AD9" s="70">
        <v>48.92</v>
      </c>
      <c r="AE9" s="70">
        <v>1243.64</v>
      </c>
    </row>
    <row r="10" spans="1:31" ht="27" customHeight="1">
      <c r="A10" s="102">
        <v>2</v>
      </c>
      <c r="B10" s="102"/>
      <c r="C10" s="102"/>
      <c r="D10" s="102"/>
      <c r="E10" s="103" t="str">
        <f>+'plla C-Inc INGRESOS'!E10</f>
        <v>Responsable Administrativo</v>
      </c>
      <c r="F10" s="102">
        <v>2222222</v>
      </c>
      <c r="G10" s="102" t="s">
        <v>39</v>
      </c>
      <c r="H10" s="104">
        <v>27902</v>
      </c>
      <c r="I10" s="102">
        <v>1</v>
      </c>
      <c r="J10" s="102">
        <v>2</v>
      </c>
      <c r="K10" s="105">
        <f>+'plla C-Inc INGRESOS'!K10</f>
        <v>8575.039999999999</v>
      </c>
      <c r="L10" s="113">
        <f>+'plla C-Inc INGRESOS'!Y10</f>
        <v>10165.786666666665</v>
      </c>
      <c r="M10" s="57"/>
      <c r="N10" s="56">
        <f>+L10*0.1271</f>
        <v>1292.071485333333</v>
      </c>
      <c r="O10" s="56">
        <v>0</v>
      </c>
      <c r="P10" s="56">
        <f>(L10-(2060*4)-N10-O10)*0.13</f>
        <v>82.38297357333317</v>
      </c>
      <c r="Q10" s="58">
        <v>0</v>
      </c>
      <c r="R10" s="58">
        <v>0</v>
      </c>
      <c r="S10" s="56">
        <v>0</v>
      </c>
      <c r="T10" s="56">
        <f aca="true" t="shared" si="0" ref="T10:T20">+N10+O10+P10+Q10+R10+S10</f>
        <v>1374.454458906666</v>
      </c>
      <c r="U10" s="56">
        <f aca="true" t="shared" si="1" ref="U10:U20">+L10-T10</f>
        <v>8791.332207759999</v>
      </c>
      <c r="V10" s="59">
        <v>801.36</v>
      </c>
      <c r="W10" s="59">
        <v>137.03</v>
      </c>
      <c r="X10" s="59">
        <v>160.27</v>
      </c>
      <c r="Y10" s="59">
        <v>240.41</v>
      </c>
      <c r="Z10" s="59">
        <v>1339.0700000000002</v>
      </c>
      <c r="AA10" s="59">
        <v>801.36</v>
      </c>
      <c r="AB10" s="59">
        <v>137.03</v>
      </c>
      <c r="AC10" s="59">
        <v>40.07</v>
      </c>
      <c r="AD10" s="59">
        <v>40.07</v>
      </c>
      <c r="AE10" s="59">
        <v>1018.5300000000001</v>
      </c>
    </row>
    <row r="11" spans="1:31" ht="27" customHeight="1">
      <c r="A11" s="102">
        <v>3</v>
      </c>
      <c r="B11" s="102"/>
      <c r="C11" s="102"/>
      <c r="D11" s="102"/>
      <c r="E11" s="103" t="str">
        <f>+'plla C-Inc INGRESOS'!E11</f>
        <v>Supervisor de Obra</v>
      </c>
      <c r="F11" s="102">
        <v>3333333</v>
      </c>
      <c r="G11" s="102" t="s">
        <v>39</v>
      </c>
      <c r="H11" s="104">
        <v>27922</v>
      </c>
      <c r="I11" s="102">
        <v>2</v>
      </c>
      <c r="J11" s="102">
        <v>3</v>
      </c>
      <c r="K11" s="105">
        <f>+'plla C-Inc INGRESOS'!K11</f>
        <v>7163.45</v>
      </c>
      <c r="L11" s="113">
        <f>+'plla C-Inc INGRESOS'!Y11</f>
        <v>8831.061666666666</v>
      </c>
      <c r="M11" s="57"/>
      <c r="N11" s="56">
        <v>0</v>
      </c>
      <c r="O11" s="56">
        <f>+L11*0.1271</f>
        <v>1122.4279378333333</v>
      </c>
      <c r="P11" s="56">
        <v>0</v>
      </c>
      <c r="Q11" s="58">
        <v>0</v>
      </c>
      <c r="R11" s="58">
        <v>0</v>
      </c>
      <c r="S11" s="56">
        <v>0</v>
      </c>
      <c r="T11" s="56">
        <f t="shared" si="0"/>
        <v>1122.4279378333333</v>
      </c>
      <c r="U11" s="56">
        <f t="shared" si="1"/>
        <v>7708.633728833333</v>
      </c>
      <c r="V11" s="59">
        <v>717.12</v>
      </c>
      <c r="W11" s="59">
        <v>122.63</v>
      </c>
      <c r="X11" s="59">
        <v>143.42</v>
      </c>
      <c r="Y11" s="59">
        <v>215.14</v>
      </c>
      <c r="Z11" s="59">
        <v>1198.31</v>
      </c>
      <c r="AA11" s="59">
        <v>717.12</v>
      </c>
      <c r="AB11" s="59">
        <v>122.63</v>
      </c>
      <c r="AC11" s="59">
        <v>35.86</v>
      </c>
      <c r="AD11" s="59">
        <v>35.86</v>
      </c>
      <c r="AE11" s="59">
        <v>911.47</v>
      </c>
    </row>
    <row r="12" spans="1:31" ht="27" customHeight="1">
      <c r="A12" s="102">
        <v>4</v>
      </c>
      <c r="B12" s="102"/>
      <c r="C12" s="102"/>
      <c r="D12" s="102"/>
      <c r="E12" s="103" t="str">
        <f>+'plla C-Inc INGRESOS'!E12</f>
        <v>Jefe de Recursos Humanos</v>
      </c>
      <c r="F12" s="102">
        <v>4444444</v>
      </c>
      <c r="G12" s="102" t="s">
        <v>39</v>
      </c>
      <c r="H12" s="104">
        <v>27722</v>
      </c>
      <c r="I12" s="102">
        <v>2</v>
      </c>
      <c r="J12" s="102">
        <v>4</v>
      </c>
      <c r="K12" s="105">
        <f>+'plla C-Inc INGRESOS'!K12</f>
        <v>5969.19</v>
      </c>
      <c r="L12" s="113">
        <f>+'plla C-Inc INGRESOS'!Y12</f>
        <v>7709.125</v>
      </c>
      <c r="M12" s="57"/>
      <c r="N12" s="56">
        <v>0</v>
      </c>
      <c r="O12" s="56">
        <f>+L12*0.1271</f>
        <v>979.8297875</v>
      </c>
      <c r="P12" s="56">
        <v>0</v>
      </c>
      <c r="Q12" s="58">
        <v>0</v>
      </c>
      <c r="R12" s="58">
        <v>0</v>
      </c>
      <c r="S12" s="56">
        <v>0</v>
      </c>
      <c r="T12" s="56">
        <f t="shared" si="0"/>
        <v>979.8297875</v>
      </c>
      <c r="U12" s="56">
        <f t="shared" si="1"/>
        <v>6729.2952125</v>
      </c>
      <c r="V12" s="59">
        <v>587.52</v>
      </c>
      <c r="W12" s="59">
        <v>100.47</v>
      </c>
      <c r="X12" s="59">
        <v>117.5</v>
      </c>
      <c r="Y12" s="59">
        <v>176.26</v>
      </c>
      <c r="Z12" s="59">
        <v>981.75</v>
      </c>
      <c r="AA12" s="59">
        <v>587.52</v>
      </c>
      <c r="AB12" s="59">
        <v>100.47</v>
      </c>
      <c r="AC12" s="59">
        <v>29.38</v>
      </c>
      <c r="AD12" s="59">
        <v>29.38</v>
      </c>
      <c r="AE12" s="59">
        <v>746.75</v>
      </c>
    </row>
    <row r="13" spans="1:31" ht="27" customHeight="1">
      <c r="A13" s="102">
        <v>5</v>
      </c>
      <c r="B13" s="102"/>
      <c r="C13" s="102"/>
      <c r="D13" s="102"/>
      <c r="E13" s="103" t="str">
        <f>+'plla C-Inc INGRESOS'!E13</f>
        <v>Capataz</v>
      </c>
      <c r="F13" s="102">
        <v>5555555</v>
      </c>
      <c r="G13" s="102" t="s">
        <v>39</v>
      </c>
      <c r="H13" s="104">
        <v>27522</v>
      </c>
      <c r="I13" s="102">
        <v>2</v>
      </c>
      <c r="J13" s="102">
        <v>5</v>
      </c>
      <c r="K13" s="105">
        <f>+'plla C-Inc INGRESOS'!K13</f>
        <v>4935.29</v>
      </c>
      <c r="L13" s="113">
        <f>+'plla C-Inc INGRESOS'!Y13</f>
        <v>6720.821666666668</v>
      </c>
      <c r="M13" s="57"/>
      <c r="N13" s="56">
        <v>0</v>
      </c>
      <c r="O13" s="56">
        <f>+L13*0.1271</f>
        <v>854.2164338333334</v>
      </c>
      <c r="P13" s="56">
        <v>0</v>
      </c>
      <c r="Q13" s="58">
        <v>0</v>
      </c>
      <c r="R13" s="58">
        <v>0</v>
      </c>
      <c r="S13" s="56">
        <v>0</v>
      </c>
      <c r="T13" s="56">
        <f t="shared" si="0"/>
        <v>854.2164338333334</v>
      </c>
      <c r="U13" s="56">
        <f t="shared" si="1"/>
        <v>5866.605232833334</v>
      </c>
      <c r="V13" s="59">
        <v>527.04</v>
      </c>
      <c r="W13" s="59">
        <v>90.12</v>
      </c>
      <c r="X13" s="59">
        <v>105.41</v>
      </c>
      <c r="Y13" s="59">
        <v>158.11</v>
      </c>
      <c r="Z13" s="59">
        <v>880.68</v>
      </c>
      <c r="AA13" s="59">
        <v>527.04</v>
      </c>
      <c r="AB13" s="59">
        <v>90.12</v>
      </c>
      <c r="AC13" s="59">
        <v>26.35</v>
      </c>
      <c r="AD13" s="59">
        <v>26.35</v>
      </c>
      <c r="AE13" s="59">
        <v>669.86</v>
      </c>
    </row>
    <row r="14" spans="1:31" ht="27" customHeight="1">
      <c r="A14" s="102">
        <v>6</v>
      </c>
      <c r="B14" s="102"/>
      <c r="C14" s="102"/>
      <c r="D14" s="102"/>
      <c r="E14" s="103" t="str">
        <f>+'plla C-Inc INGRESOS'!E14</f>
        <v>Encargadro de Cuadrilla</v>
      </c>
      <c r="F14" s="102">
        <v>6666666</v>
      </c>
      <c r="G14" s="102" t="s">
        <v>39</v>
      </c>
      <c r="H14" s="104">
        <v>27322</v>
      </c>
      <c r="I14" s="102">
        <v>2</v>
      </c>
      <c r="J14" s="102">
        <v>6</v>
      </c>
      <c r="K14" s="105">
        <f>+'plla C-Inc INGRESOS'!K14</f>
        <v>4010.055</v>
      </c>
      <c r="L14" s="113">
        <f>+'plla C-Inc INGRESOS'!Y14</f>
        <v>6195.780624999999</v>
      </c>
      <c r="M14" s="57"/>
      <c r="N14" s="56">
        <v>0</v>
      </c>
      <c r="O14" s="56">
        <f>+L14*0.1271</f>
        <v>787.4837174374999</v>
      </c>
      <c r="P14" s="56">
        <v>0</v>
      </c>
      <c r="Q14" s="58">
        <v>0</v>
      </c>
      <c r="R14" s="58">
        <v>0</v>
      </c>
      <c r="S14" s="56">
        <v>0</v>
      </c>
      <c r="T14" s="56">
        <f t="shared" si="0"/>
        <v>787.4837174374999</v>
      </c>
      <c r="U14" s="56">
        <f t="shared" si="1"/>
        <v>5408.2969075625</v>
      </c>
      <c r="V14" s="59">
        <v>485.55</v>
      </c>
      <c r="W14" s="59">
        <v>83.03</v>
      </c>
      <c r="X14" s="59">
        <v>97.11</v>
      </c>
      <c r="Y14" s="59">
        <v>145.67</v>
      </c>
      <c r="Z14" s="59">
        <v>811.36</v>
      </c>
      <c r="AA14" s="59">
        <v>485.55</v>
      </c>
      <c r="AB14" s="59">
        <v>83.03</v>
      </c>
      <c r="AC14" s="59">
        <v>24.28</v>
      </c>
      <c r="AD14" s="59">
        <v>24.28</v>
      </c>
      <c r="AE14" s="59">
        <v>617.14</v>
      </c>
    </row>
    <row r="15" spans="1:31" ht="27" customHeight="1">
      <c r="A15" s="102">
        <v>7</v>
      </c>
      <c r="B15" s="102"/>
      <c r="C15" s="102"/>
      <c r="D15" s="102"/>
      <c r="E15" s="103" t="str">
        <f>+'plla C-Inc INGRESOS'!E15</f>
        <v>Tecnico I</v>
      </c>
      <c r="F15" s="102">
        <v>7777777</v>
      </c>
      <c r="G15" s="102" t="s">
        <v>39</v>
      </c>
      <c r="H15" s="104">
        <v>27122</v>
      </c>
      <c r="I15" s="102">
        <v>1</v>
      </c>
      <c r="J15" s="102">
        <v>7</v>
      </c>
      <c r="K15" s="105">
        <f>+'plla C-Inc INGRESOS'!K15</f>
        <v>3083.765</v>
      </c>
      <c r="L15" s="113">
        <f>+'plla C-Inc INGRESOS'!Y15</f>
        <v>5309.0296875</v>
      </c>
      <c r="M15" s="57"/>
      <c r="N15" s="56">
        <f>+L15*0.1271</f>
        <v>674.77767328125</v>
      </c>
      <c r="O15" s="56">
        <v>0</v>
      </c>
      <c r="P15" s="56">
        <v>0</v>
      </c>
      <c r="Q15" s="58">
        <v>0</v>
      </c>
      <c r="R15" s="58">
        <v>0</v>
      </c>
      <c r="S15" s="56">
        <v>0</v>
      </c>
      <c r="T15" s="56">
        <f t="shared" si="0"/>
        <v>674.77767328125</v>
      </c>
      <c r="U15" s="56">
        <f t="shared" si="1"/>
        <v>4634.25201421875</v>
      </c>
      <c r="V15" s="59">
        <v>422.19</v>
      </c>
      <c r="W15" s="59">
        <v>72.19</v>
      </c>
      <c r="X15" s="59">
        <v>84.44</v>
      </c>
      <c r="Y15" s="59">
        <v>126.66</v>
      </c>
      <c r="Z15" s="59">
        <v>705.4799999999999</v>
      </c>
      <c r="AA15" s="59">
        <v>422.19</v>
      </c>
      <c r="AB15" s="59">
        <v>72.19</v>
      </c>
      <c r="AC15" s="59">
        <v>21.11</v>
      </c>
      <c r="AD15" s="59">
        <v>21.11</v>
      </c>
      <c r="AE15" s="59">
        <v>536.6</v>
      </c>
    </row>
    <row r="16" spans="1:31" ht="27" customHeight="1">
      <c r="A16" s="102">
        <v>8</v>
      </c>
      <c r="B16" s="102"/>
      <c r="C16" s="102"/>
      <c r="D16" s="102"/>
      <c r="E16" s="103" t="str">
        <f>+'plla C-Inc INGRESOS'!E16</f>
        <v>Tecnico II</v>
      </c>
      <c r="F16" s="102">
        <v>8888888</v>
      </c>
      <c r="G16" s="102" t="s">
        <v>39</v>
      </c>
      <c r="H16" s="104">
        <v>26922</v>
      </c>
      <c r="I16" s="102">
        <v>1</v>
      </c>
      <c r="J16" s="102">
        <v>8</v>
      </c>
      <c r="K16" s="105">
        <f>+'plla C-Inc INGRESOS'!K16</f>
        <v>2467.645</v>
      </c>
      <c r="L16" s="113">
        <f>+'plla C-Inc INGRESOS'!Y16</f>
        <v>4822.285</v>
      </c>
      <c r="M16" s="57"/>
      <c r="N16" s="56">
        <f>+L16*0.1271</f>
        <v>612.9124234999999</v>
      </c>
      <c r="O16" s="56">
        <v>0</v>
      </c>
      <c r="P16" s="56">
        <v>0</v>
      </c>
      <c r="Q16" s="58">
        <v>0</v>
      </c>
      <c r="R16" s="58">
        <v>0</v>
      </c>
      <c r="S16" s="56">
        <v>0</v>
      </c>
      <c r="T16" s="56">
        <f t="shared" si="0"/>
        <v>612.9124234999999</v>
      </c>
      <c r="U16" s="56">
        <f t="shared" si="1"/>
        <v>4209.3725765</v>
      </c>
      <c r="V16" s="59">
        <v>368.64</v>
      </c>
      <c r="W16" s="59">
        <v>63.04</v>
      </c>
      <c r="X16" s="59">
        <v>73.73</v>
      </c>
      <c r="Y16" s="59">
        <v>110.59</v>
      </c>
      <c r="Z16" s="59">
        <v>616</v>
      </c>
      <c r="AA16" s="59">
        <v>368.64</v>
      </c>
      <c r="AB16" s="59">
        <v>63.04</v>
      </c>
      <c r="AC16" s="59">
        <v>18.43</v>
      </c>
      <c r="AD16" s="59">
        <v>18.43</v>
      </c>
      <c r="AE16" s="59">
        <v>468.54</v>
      </c>
    </row>
    <row r="17" spans="1:31" ht="27" customHeight="1">
      <c r="A17" s="102">
        <v>9</v>
      </c>
      <c r="B17" s="102"/>
      <c r="C17" s="102"/>
      <c r="D17" s="102"/>
      <c r="E17" s="103" t="str">
        <f>+'plla C-Inc INGRESOS'!E17</f>
        <v>Ayudante</v>
      </c>
      <c r="F17" s="102">
        <v>9999999</v>
      </c>
      <c r="G17" s="102" t="s">
        <v>86</v>
      </c>
      <c r="H17" s="104">
        <v>29265</v>
      </c>
      <c r="I17" s="102">
        <v>1</v>
      </c>
      <c r="J17" s="102">
        <v>9</v>
      </c>
      <c r="K17" s="105">
        <f>+'plla C-Inc INGRESOS'!K17</f>
        <v>2229.2149999999997</v>
      </c>
      <c r="L17" s="113">
        <f>+'plla C-Inc INGRESOS'!Y17</f>
        <v>4784.384895833334</v>
      </c>
      <c r="M17" s="57"/>
      <c r="N17" s="56">
        <f>+L17*0.1271</f>
        <v>608.0953202604167</v>
      </c>
      <c r="O17" s="56">
        <v>0</v>
      </c>
      <c r="P17" s="56">
        <v>0</v>
      </c>
      <c r="Q17" s="58">
        <v>0</v>
      </c>
      <c r="R17" s="58">
        <v>0</v>
      </c>
      <c r="S17" s="56">
        <v>0</v>
      </c>
      <c r="T17" s="56">
        <f t="shared" si="0"/>
        <v>608.0953202604167</v>
      </c>
      <c r="U17" s="56">
        <f t="shared" si="1"/>
        <v>4176.289575572917</v>
      </c>
      <c r="V17" s="59">
        <v>391.51</v>
      </c>
      <c r="W17" s="59">
        <v>66.95</v>
      </c>
      <c r="X17" s="59">
        <v>78.3</v>
      </c>
      <c r="Y17" s="59">
        <v>117.45</v>
      </c>
      <c r="Z17" s="59">
        <v>654.21</v>
      </c>
      <c r="AA17" s="59">
        <v>391.51</v>
      </c>
      <c r="AB17" s="59">
        <v>66.95</v>
      </c>
      <c r="AC17" s="59">
        <v>19.58</v>
      </c>
      <c r="AD17" s="59">
        <v>19.58</v>
      </c>
      <c r="AE17" s="59">
        <v>497.61999999999995</v>
      </c>
    </row>
    <row r="18" spans="1:31" ht="27" customHeight="1">
      <c r="A18" s="102">
        <v>10</v>
      </c>
      <c r="B18" s="102"/>
      <c r="C18" s="102"/>
      <c r="D18" s="102"/>
      <c r="E18" s="103" t="str">
        <f>+'plla C-Inc INGRESOS'!E18</f>
        <v>Cocinera</v>
      </c>
      <c r="F18" s="102">
        <v>9999999</v>
      </c>
      <c r="G18" s="102" t="s">
        <v>86</v>
      </c>
      <c r="H18" s="104"/>
      <c r="I18" s="102">
        <v>2</v>
      </c>
      <c r="J18" s="102">
        <v>10</v>
      </c>
      <c r="K18" s="105">
        <f>+'plla C-Inc INGRESOS'!K18</f>
        <v>2215.5</v>
      </c>
      <c r="L18" s="113">
        <f>+'plla C-Inc INGRESOS'!Y18</f>
        <v>5247.8012499999995</v>
      </c>
      <c r="M18" s="57"/>
      <c r="N18" s="56">
        <v>0</v>
      </c>
      <c r="O18" s="56">
        <f>+L18*0.1271</f>
        <v>666.9955388749999</v>
      </c>
      <c r="P18" s="56">
        <v>0</v>
      </c>
      <c r="Q18" s="58">
        <v>0</v>
      </c>
      <c r="R18" s="58">
        <v>0</v>
      </c>
      <c r="S18" s="56">
        <v>0</v>
      </c>
      <c r="T18" s="56">
        <f t="shared" si="0"/>
        <v>666.9955388749999</v>
      </c>
      <c r="U18" s="56">
        <f t="shared" si="1"/>
        <v>4580.805711125</v>
      </c>
      <c r="V18" s="59">
        <v>408.6</v>
      </c>
      <c r="W18" s="59">
        <v>69.87</v>
      </c>
      <c r="X18" s="59">
        <v>81.72</v>
      </c>
      <c r="Y18" s="59">
        <v>122.58</v>
      </c>
      <c r="Z18" s="59">
        <v>682.7700000000001</v>
      </c>
      <c r="AA18" s="59">
        <v>408.6</v>
      </c>
      <c r="AB18" s="59">
        <v>69.87</v>
      </c>
      <c r="AC18" s="59">
        <v>20.43</v>
      </c>
      <c r="AD18" s="59">
        <v>20.43</v>
      </c>
      <c r="AE18" s="59">
        <v>519.33</v>
      </c>
    </row>
    <row r="19" spans="1:31" ht="27" customHeight="1">
      <c r="A19" s="102">
        <v>11</v>
      </c>
      <c r="B19" s="102"/>
      <c r="C19" s="102"/>
      <c r="D19" s="102"/>
      <c r="E19" s="103" t="str">
        <f>+'plla C-Inc INGRESOS'!E19</f>
        <v>Sereno </v>
      </c>
      <c r="F19" s="102">
        <v>9999999</v>
      </c>
      <c r="G19" s="102" t="s">
        <v>86</v>
      </c>
      <c r="H19" s="104"/>
      <c r="I19" s="102">
        <v>2</v>
      </c>
      <c r="J19" s="102">
        <v>11</v>
      </c>
      <c r="K19" s="105">
        <f>+'plla C-Inc INGRESOS'!K19</f>
        <v>2181.74</v>
      </c>
      <c r="L19" s="113">
        <f>+'plla C-Inc INGRESOS'!Y19</f>
        <v>5106.836666666667</v>
      </c>
      <c r="M19" s="57"/>
      <c r="N19" s="56">
        <v>0</v>
      </c>
      <c r="O19" s="56">
        <f>+L19*0.1271</f>
        <v>649.0789403333333</v>
      </c>
      <c r="P19" s="56">
        <v>0</v>
      </c>
      <c r="Q19" s="58">
        <v>0</v>
      </c>
      <c r="R19" s="58">
        <v>0</v>
      </c>
      <c r="S19" s="56">
        <v>0</v>
      </c>
      <c r="T19" s="56">
        <f t="shared" si="0"/>
        <v>649.0789403333333</v>
      </c>
      <c r="U19" s="56">
        <f t="shared" si="1"/>
        <v>4457.757726333333</v>
      </c>
      <c r="V19" s="59">
        <v>360.29</v>
      </c>
      <c r="W19" s="59">
        <v>61.61</v>
      </c>
      <c r="X19" s="59">
        <v>72.06</v>
      </c>
      <c r="Y19" s="59">
        <v>108.09</v>
      </c>
      <c r="Z19" s="59">
        <v>602.0500000000001</v>
      </c>
      <c r="AA19" s="59">
        <v>360.29</v>
      </c>
      <c r="AB19" s="59">
        <v>61.61</v>
      </c>
      <c r="AC19" s="59">
        <v>18.01</v>
      </c>
      <c r="AD19" s="59">
        <v>18.01</v>
      </c>
      <c r="AE19" s="59">
        <v>457.92</v>
      </c>
    </row>
    <row r="20" spans="1:31" ht="27" customHeight="1" thickBot="1">
      <c r="A20" s="114">
        <v>12</v>
      </c>
      <c r="B20" s="114"/>
      <c r="C20" s="114"/>
      <c r="D20" s="114"/>
      <c r="E20" s="115" t="str">
        <f>+'plla C-Inc INGRESOS'!E20</f>
        <v>Chofer</v>
      </c>
      <c r="F20" s="114">
        <v>9999999</v>
      </c>
      <c r="G20" s="114" t="s">
        <v>39</v>
      </c>
      <c r="H20" s="116">
        <v>26722</v>
      </c>
      <c r="I20" s="114">
        <v>1</v>
      </c>
      <c r="J20" s="114">
        <v>12</v>
      </c>
      <c r="K20" s="117">
        <f>+'plla C-Inc INGRESOS'!K20</f>
        <v>2110</v>
      </c>
      <c r="L20" s="125">
        <f>+'plla C-Inc INGRESOS'!Y20</f>
        <v>4447.158333333334</v>
      </c>
      <c r="M20" s="61"/>
      <c r="N20" s="56">
        <f>+L20*0.1271</f>
        <v>565.2338241666666</v>
      </c>
      <c r="O20" s="60">
        <v>0</v>
      </c>
      <c r="P20" s="60">
        <v>0</v>
      </c>
      <c r="Q20" s="62">
        <v>0</v>
      </c>
      <c r="R20" s="62">
        <v>0</v>
      </c>
      <c r="S20" s="60">
        <v>0</v>
      </c>
      <c r="T20" s="60">
        <f t="shared" si="0"/>
        <v>565.2338241666666</v>
      </c>
      <c r="U20" s="60">
        <f t="shared" si="1"/>
        <v>3881.924509166667</v>
      </c>
      <c r="V20" s="63">
        <v>312.12</v>
      </c>
      <c r="W20" s="63">
        <v>53.37</v>
      </c>
      <c r="X20" s="63">
        <v>62.42</v>
      </c>
      <c r="Y20" s="63">
        <v>93.64</v>
      </c>
      <c r="Z20" s="63">
        <v>521.5500000000001</v>
      </c>
      <c r="AA20" s="63">
        <v>312.12</v>
      </c>
      <c r="AB20" s="63">
        <v>53.37</v>
      </c>
      <c r="AC20" s="63">
        <v>15.61</v>
      </c>
      <c r="AD20" s="63">
        <v>15.61</v>
      </c>
      <c r="AE20" s="63">
        <v>396.71000000000004</v>
      </c>
    </row>
    <row r="21" spans="1:31" ht="18.75" customHeight="1" thickBo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7">
        <f>SUM(K9:K20)</f>
        <v>55290.43999999999</v>
      </c>
      <c r="L21" s="127">
        <f>SUM(L9:L20)</f>
        <v>81790.82145833335</v>
      </c>
      <c r="M21" s="82">
        <v>0</v>
      </c>
      <c r="N21" s="127">
        <f aca="true" t="shared" si="2" ref="N21:AE21">SUM(N9:N20)</f>
        <v>3753.0907265416663</v>
      </c>
      <c r="O21" s="127">
        <f t="shared" si="2"/>
        <v>6642.522680812499</v>
      </c>
      <c r="P21" s="127">
        <f t="shared" si="2"/>
        <v>424.056731323333</v>
      </c>
      <c r="Q21" s="127">
        <f t="shared" si="2"/>
        <v>0</v>
      </c>
      <c r="R21" s="127">
        <f t="shared" si="2"/>
        <v>0</v>
      </c>
      <c r="S21" s="127">
        <f t="shared" si="2"/>
        <v>0</v>
      </c>
      <c r="T21" s="127">
        <f t="shared" si="2"/>
        <v>10819.670138677498</v>
      </c>
      <c r="U21" s="127">
        <f t="shared" si="2"/>
        <v>70971.15131965584</v>
      </c>
      <c r="V21" s="127">
        <f t="shared" si="2"/>
        <v>6360.42</v>
      </c>
      <c r="W21" s="127">
        <f t="shared" si="2"/>
        <v>1087.6299999999999</v>
      </c>
      <c r="X21" s="127">
        <f t="shared" si="2"/>
        <v>1272.08</v>
      </c>
      <c r="Y21" s="127">
        <f t="shared" si="2"/>
        <v>1908.14</v>
      </c>
      <c r="Z21" s="127">
        <f t="shared" si="2"/>
        <v>10628.269999999999</v>
      </c>
      <c r="AA21" s="127">
        <f t="shared" si="2"/>
        <v>6360.42</v>
      </c>
      <c r="AB21" s="127">
        <f t="shared" si="2"/>
        <v>1087.6299999999999</v>
      </c>
      <c r="AC21" s="127">
        <f t="shared" si="2"/>
        <v>318.03000000000003</v>
      </c>
      <c r="AD21" s="127">
        <f t="shared" si="2"/>
        <v>318.03000000000003</v>
      </c>
      <c r="AE21" s="127">
        <f t="shared" si="2"/>
        <v>8084.110000000001</v>
      </c>
    </row>
    <row r="22" spans="10:31" ht="12.75" customHeight="1" thickTop="1">
      <c r="J22" s="22"/>
      <c r="K22" s="30"/>
      <c r="L22" s="15"/>
      <c r="M22" s="10"/>
      <c r="N22" s="15"/>
      <c r="O22" s="15"/>
      <c r="P22" s="15"/>
      <c r="Q22" s="28"/>
      <c r="R22" s="28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12.75" customHeight="1">
      <c r="A23" t="s">
        <v>87</v>
      </c>
      <c r="E23" s="36" t="s">
        <v>88</v>
      </c>
      <c r="J23" s="22"/>
      <c r="K23" s="30"/>
      <c r="L23" s="15"/>
      <c r="M23" s="10"/>
      <c r="N23" s="15"/>
      <c r="O23" s="15"/>
      <c r="P23" s="15"/>
      <c r="Q23" s="28"/>
      <c r="R23" s="28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0:31" ht="12.75" customHeight="1">
      <c r="J24" s="22"/>
      <c r="K24" s="30"/>
      <c r="L24" s="15"/>
      <c r="M24" s="10"/>
      <c r="N24" s="15"/>
      <c r="O24" s="15"/>
      <c r="P24" s="15"/>
      <c r="Q24" s="28"/>
      <c r="R24" s="28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2:31" ht="12.75" customHeight="1">
      <c r="B25" s="1"/>
      <c r="J25" s="22"/>
      <c r="K25" s="11"/>
      <c r="L25" s="15"/>
      <c r="M25" s="10"/>
      <c r="N25" s="15"/>
      <c r="O25" s="15"/>
      <c r="P25" s="15"/>
      <c r="Q25" s="28"/>
      <c r="R25" s="28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ht="12.75" customHeight="1">
      <c r="A26" s="7"/>
      <c r="J26" s="22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0:31" ht="12.75">
      <c r="J27" s="22"/>
      <c r="K27" s="5"/>
      <c r="L27" s="12"/>
      <c r="M27" s="4"/>
      <c r="N27" s="12"/>
      <c r="O27" s="12"/>
      <c r="P27" s="12"/>
      <c r="Q27" s="12"/>
      <c r="R27" s="12"/>
      <c r="S27" s="5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0:31" ht="12.75">
      <c r="J28" s="22"/>
      <c r="K28" s="5"/>
      <c r="L28" s="12"/>
      <c r="M28" s="13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0:31" ht="12.75">
      <c r="J29" s="8"/>
      <c r="K29" s="11"/>
      <c r="L29" s="15"/>
      <c r="M29" s="10"/>
      <c r="N29" s="15"/>
      <c r="O29" s="15"/>
      <c r="P29" s="10"/>
      <c r="Q29" s="28"/>
      <c r="R29" s="28"/>
      <c r="S29" s="11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2:31" ht="12.75">
      <c r="B30" s="21"/>
      <c r="C30" s="21"/>
      <c r="D30" s="21"/>
      <c r="F30" s="6"/>
      <c r="G30" s="6"/>
      <c r="H30" s="6"/>
      <c r="J30" s="8"/>
      <c r="K30" s="11"/>
      <c r="L30" s="15"/>
      <c r="M30" s="16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ht="12.75">
      <c r="A31" s="3"/>
      <c r="B31" s="2"/>
      <c r="C31" s="2"/>
      <c r="D31" s="2"/>
      <c r="E31" s="2"/>
      <c r="F31" s="2"/>
      <c r="G31" s="2"/>
      <c r="H31" s="2"/>
      <c r="I31" s="2"/>
      <c r="J31" s="26"/>
      <c r="K31" s="11"/>
      <c r="L31" s="15"/>
      <c r="M31" s="16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0:31" ht="12.75" customHeight="1">
      <c r="J32" s="8"/>
      <c r="K32" s="11"/>
      <c r="L32" s="15"/>
      <c r="M32" s="16"/>
      <c r="N32" s="15"/>
      <c r="O32" s="15"/>
      <c r="P32" s="15"/>
      <c r="Q32" s="15"/>
      <c r="R32" s="15"/>
      <c r="S32" s="11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ht="12.75">
      <c r="A33" s="3"/>
      <c r="E33" s="2"/>
      <c r="F33" s="6"/>
      <c r="G33" s="6"/>
      <c r="H33" s="6"/>
      <c r="I33" s="2"/>
      <c r="J33" s="26"/>
      <c r="K33" s="11"/>
      <c r="L33" s="15"/>
      <c r="M33" s="10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ht="12.75">
      <c r="A34" s="3"/>
      <c r="E34" s="2"/>
      <c r="J34" s="26"/>
      <c r="K34" s="11"/>
      <c r="L34" s="15"/>
      <c r="M34" s="16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12.75">
      <c r="A35" s="3"/>
      <c r="J35" s="26"/>
      <c r="K35" s="11"/>
      <c r="L35" s="15"/>
      <c r="M35" s="16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ht="12.75" customHeight="1">
      <c r="A36" s="3"/>
      <c r="B36" s="2"/>
      <c r="C36" s="2"/>
      <c r="D36" s="2"/>
      <c r="E36" s="20"/>
      <c r="F36" s="2"/>
      <c r="G36" s="2"/>
      <c r="H36" s="2"/>
      <c r="I36" s="2"/>
      <c r="J36" s="26"/>
      <c r="K36" s="11"/>
      <c r="L36" s="15"/>
      <c r="M36" s="16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ht="12.75" customHeight="1">
      <c r="A37" s="3"/>
      <c r="E37" s="2"/>
      <c r="J37" s="26"/>
      <c r="K37" s="11"/>
      <c r="L37" s="15"/>
      <c r="M37" s="16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ht="12.75" customHeight="1">
      <c r="A38" s="3"/>
      <c r="B38" s="2"/>
      <c r="C38" s="2"/>
      <c r="D38" s="2"/>
      <c r="E38" s="2"/>
      <c r="F38" s="2"/>
      <c r="G38" s="2"/>
      <c r="H38" s="2"/>
      <c r="I38" s="2"/>
      <c r="J38" s="26"/>
      <c r="K38" s="11"/>
      <c r="L38" s="15"/>
      <c r="M38" s="16"/>
      <c r="N38" s="15"/>
      <c r="O38" s="15"/>
      <c r="P38" s="15"/>
      <c r="Q38" s="15"/>
      <c r="R38" s="15"/>
      <c r="S38" s="11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ht="12.75" customHeight="1">
      <c r="A39" s="3"/>
      <c r="B39" s="2"/>
      <c r="C39" s="2"/>
      <c r="D39" s="2"/>
      <c r="E39" s="2"/>
      <c r="F39" s="2"/>
      <c r="G39" s="2"/>
      <c r="H39" s="2"/>
      <c r="I39" s="2"/>
      <c r="J39" s="26"/>
      <c r="K39" s="11"/>
      <c r="L39" s="15"/>
      <c r="M39" s="16"/>
      <c r="N39" s="15"/>
      <c r="O39" s="15"/>
      <c r="P39" s="15"/>
      <c r="Q39" s="15"/>
      <c r="R39" s="28"/>
      <c r="S39" s="11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ht="12.75" customHeight="1">
      <c r="A40" s="3"/>
      <c r="E40" s="2"/>
      <c r="J40" s="26"/>
      <c r="K40" s="11"/>
      <c r="L40" s="15"/>
      <c r="M40" s="16"/>
      <c r="N40" s="15"/>
      <c r="O40" s="15"/>
      <c r="P40" s="15"/>
      <c r="Q40" s="15"/>
      <c r="R40" s="28"/>
      <c r="S40" s="11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ht="12.75" customHeight="1">
      <c r="A41" s="3"/>
      <c r="B41" s="2"/>
      <c r="C41" s="2"/>
      <c r="D41" s="2"/>
      <c r="E41" s="2"/>
      <c r="F41" s="2"/>
      <c r="G41" s="2"/>
      <c r="H41" s="2"/>
      <c r="I41" s="2"/>
      <c r="J41" s="26"/>
      <c r="K41" s="11"/>
      <c r="L41" s="15"/>
      <c r="M41" s="16"/>
      <c r="N41" s="15"/>
      <c r="O41" s="15"/>
      <c r="P41" s="15"/>
      <c r="Q41" s="15"/>
      <c r="R41" s="15"/>
      <c r="S41" s="11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ht="12.75" customHeight="1">
      <c r="A42" s="3"/>
      <c r="B42" s="21"/>
      <c r="C42" s="21"/>
      <c r="D42" s="21"/>
      <c r="E42" s="2"/>
      <c r="F42" s="21"/>
      <c r="G42" s="21"/>
      <c r="H42" s="21"/>
      <c r="I42" s="21"/>
      <c r="J42" s="26"/>
      <c r="K42" s="11"/>
      <c r="L42" s="15"/>
      <c r="M42" s="16"/>
      <c r="N42" s="15"/>
      <c r="O42" s="15"/>
      <c r="P42" s="15"/>
      <c r="Q42" s="15"/>
      <c r="R42" s="15"/>
      <c r="S42" s="11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ht="12.75" customHeight="1">
      <c r="A43" s="3"/>
      <c r="E43" s="9"/>
      <c r="J43" s="32"/>
      <c r="K43" s="11"/>
      <c r="L43" s="15"/>
      <c r="M43" s="16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5:31" ht="12.75" customHeight="1">
      <c r="E44" s="9"/>
      <c r="F44" s="2"/>
      <c r="G44" s="2"/>
      <c r="H44" s="2"/>
      <c r="J44" s="8"/>
      <c r="K44" s="11"/>
      <c r="L44" s="15"/>
      <c r="M44" s="10"/>
      <c r="N44" s="15"/>
      <c r="O44" s="15"/>
      <c r="P44" s="15"/>
      <c r="Q44" s="15"/>
      <c r="R44" s="15"/>
      <c r="S44" s="11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ht="12.75" customHeight="1">
      <c r="A45" s="3"/>
      <c r="E45" s="9"/>
      <c r="J45" s="26"/>
      <c r="K45" s="11"/>
      <c r="L45" s="15"/>
      <c r="M45" s="16"/>
      <c r="N45" s="15"/>
      <c r="O45" s="15"/>
      <c r="P45" s="15"/>
      <c r="Q45" s="15"/>
      <c r="R45" s="15"/>
      <c r="S45" s="11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ht="12.75" customHeight="1">
      <c r="A46" s="3"/>
      <c r="B46" s="2"/>
      <c r="C46" s="2"/>
      <c r="D46" s="2"/>
      <c r="E46" s="2"/>
      <c r="F46" s="2"/>
      <c r="G46" s="2"/>
      <c r="H46" s="2"/>
      <c r="I46" s="6"/>
      <c r="J46" s="26"/>
      <c r="K46" s="11"/>
      <c r="L46" s="15"/>
      <c r="M46" s="16"/>
      <c r="N46" s="15"/>
      <c r="O46" s="15"/>
      <c r="P46" s="15"/>
      <c r="Q46" s="15"/>
      <c r="R46" s="15"/>
      <c r="S46" s="11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ht="12.75" customHeight="1">
      <c r="A47" s="3"/>
      <c r="B47" s="2"/>
      <c r="C47" s="2"/>
      <c r="D47" s="2"/>
      <c r="E47" s="2"/>
      <c r="F47" s="2"/>
      <c r="G47" s="2"/>
      <c r="H47" s="2"/>
      <c r="I47" s="2"/>
      <c r="J47" s="26"/>
      <c r="K47" s="11"/>
      <c r="L47" s="15"/>
      <c r="M47" s="16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0:31" ht="12.75" customHeight="1">
      <c r="J48" s="8"/>
      <c r="K48" s="11"/>
      <c r="L48" s="15"/>
      <c r="M48" s="16"/>
      <c r="N48" s="15"/>
      <c r="O48" s="15"/>
      <c r="P48" s="15"/>
      <c r="Q48" s="15"/>
      <c r="R48" s="28"/>
      <c r="S48" s="11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2:31" ht="12.75" customHeight="1">
      <c r="B49" s="21"/>
      <c r="C49" s="21"/>
      <c r="D49" s="21"/>
      <c r="F49" s="21"/>
      <c r="G49" s="21"/>
      <c r="H49" s="21"/>
      <c r="I49" s="21"/>
      <c r="J49" s="8"/>
      <c r="K49" s="11"/>
      <c r="L49" s="15"/>
      <c r="M49" s="1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0:31" ht="12.75" customHeight="1">
      <c r="J50" s="8"/>
      <c r="K50" s="11"/>
      <c r="L50" s="15"/>
      <c r="M50" s="1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</sheetData>
  <sheetProtection/>
  <mergeCells count="4">
    <mergeCell ref="A3:AE3"/>
    <mergeCell ref="A4:AE4"/>
    <mergeCell ref="V5:Z5"/>
    <mergeCell ref="AA5:AE5"/>
  </mergeCells>
  <printOptions/>
  <pageMargins left="0.1968503937007874" right="0" top="0.3937007874015748" bottom="0.3937007874015748" header="0" footer="0"/>
  <pageSetup horizontalDpi="180" verticalDpi="180" orientation="landscape" paperSize="140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0"/>
  <sheetViews>
    <sheetView zoomScale="120" zoomScaleNormal="120" zoomScalePageLayoutView="0" workbookViewId="0" topLeftCell="A1">
      <pane xSplit="5" ySplit="8" topLeftCell="O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R12" sqref="R12"/>
    </sheetView>
  </sheetViews>
  <sheetFormatPr defaultColWidth="11.421875" defaultRowHeight="12.75"/>
  <cols>
    <col min="1" max="1" width="4.8515625" style="0" customWidth="1"/>
    <col min="2" max="2" width="13.57421875" style="0" hidden="1" customWidth="1"/>
    <col min="3" max="3" width="14.140625" style="0" hidden="1" customWidth="1"/>
    <col min="4" max="4" width="15.28125" style="0" hidden="1" customWidth="1"/>
    <col min="5" max="5" width="24.8515625" style="0" customWidth="1"/>
    <col min="6" max="6" width="11.8515625" style="0" customWidth="1"/>
    <col min="7" max="7" width="6.28125" style="0" customWidth="1"/>
    <col min="8" max="8" width="11.421875" style="0" hidden="1" customWidth="1"/>
    <col min="9" max="9" width="7.421875" style="0" hidden="1" customWidth="1"/>
    <col min="10" max="10" width="5.00390625" style="0" hidden="1" customWidth="1"/>
    <col min="11" max="11" width="9.8515625" style="0" customWidth="1"/>
    <col min="12" max="12" width="9.7109375" style="0" customWidth="1"/>
    <col min="13" max="14" width="9.57421875" style="0" customWidth="1"/>
    <col min="15" max="16" width="9.00390625" style="0" customWidth="1"/>
    <col min="17" max="17" width="8.8515625" style="0" customWidth="1"/>
    <col min="18" max="19" width="9.28125" style="0" customWidth="1"/>
    <col min="20" max="20" width="9.140625" style="0" customWidth="1"/>
    <col min="21" max="21" width="6.8515625" style="0" customWidth="1"/>
    <col min="22" max="22" width="8.28125" style="0" customWidth="1"/>
    <col min="23" max="23" width="8.7109375" style="0" customWidth="1"/>
    <col min="24" max="24" width="9.140625" style="0" customWidth="1"/>
    <col min="25" max="25" width="8.421875" style="0" customWidth="1"/>
    <col min="26" max="26" width="12.140625" style="0" customWidth="1"/>
    <col min="27" max="27" width="11.140625" style="0" hidden="1" customWidth="1"/>
    <col min="28" max="28" width="7.7109375" style="44" hidden="1" customWidth="1"/>
  </cols>
  <sheetData>
    <row r="1" spans="1:28" ht="13.5">
      <c r="A1" s="1"/>
      <c r="B1" s="1"/>
      <c r="E1" s="53" t="str">
        <f>+'plla C-Inc INGRESOS'!E1</f>
        <v>PROEXCELENCIA S.R.L.</v>
      </c>
      <c r="AA1" s="51" t="s">
        <v>65</v>
      </c>
      <c r="AB1" s="51">
        <v>3.12345</v>
      </c>
    </row>
    <row r="2" spans="5:28" ht="13.5">
      <c r="E2" s="38" t="str">
        <f>+'plla C-Inc INGRESOS'!E2</f>
        <v>SANTA CRUZ - BOLIVIA</v>
      </c>
      <c r="AA2" s="51" t="s">
        <v>66</v>
      </c>
      <c r="AB2" s="51">
        <v>3.23456</v>
      </c>
    </row>
    <row r="3" spans="1:28" ht="15.75">
      <c r="A3" s="143" t="s">
        <v>36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51" t="s">
        <v>76</v>
      </c>
      <c r="AB3" s="51">
        <v>1440</v>
      </c>
    </row>
    <row r="4" spans="1:28" ht="15.75">
      <c r="A4" s="144" t="s">
        <v>82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51" t="s">
        <v>77</v>
      </c>
      <c r="AB4" s="52">
        <v>42124</v>
      </c>
    </row>
    <row r="5" spans="1:28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1" t="s">
        <v>78</v>
      </c>
      <c r="AB5" s="51">
        <v>26</v>
      </c>
    </row>
    <row r="6" spans="1:28" ht="16.5" thickBot="1">
      <c r="A6" s="86" t="s">
        <v>89</v>
      </c>
      <c r="B6" s="86"/>
      <c r="C6" s="86"/>
      <c r="D6" s="86"/>
      <c r="E6" s="86" t="s">
        <v>90</v>
      </c>
      <c r="F6" s="86" t="s">
        <v>98</v>
      </c>
      <c r="G6" s="86" t="s">
        <v>91</v>
      </c>
      <c r="H6" s="86"/>
      <c r="I6" s="86" t="s">
        <v>92</v>
      </c>
      <c r="J6" s="86" t="s">
        <v>93</v>
      </c>
      <c r="K6" s="86" t="s">
        <v>111</v>
      </c>
      <c r="L6" s="37" t="s">
        <v>128</v>
      </c>
      <c r="M6" s="37" t="s">
        <v>129</v>
      </c>
      <c r="N6" s="37" t="s">
        <v>115</v>
      </c>
      <c r="O6" s="37" t="s">
        <v>130</v>
      </c>
      <c r="P6" s="37" t="s">
        <v>131</v>
      </c>
      <c r="Q6" s="37" t="s">
        <v>132</v>
      </c>
      <c r="R6" s="37" t="s">
        <v>133</v>
      </c>
      <c r="S6" s="37" t="s">
        <v>134</v>
      </c>
      <c r="T6" s="37" t="s">
        <v>135</v>
      </c>
      <c r="U6" s="37" t="s">
        <v>136</v>
      </c>
      <c r="V6" s="37" t="s">
        <v>137</v>
      </c>
      <c r="W6" s="37" t="s">
        <v>138</v>
      </c>
      <c r="X6" s="37" t="s">
        <v>139</v>
      </c>
      <c r="Y6" s="37" t="s">
        <v>140</v>
      </c>
      <c r="Z6" s="37" t="s">
        <v>141</v>
      </c>
      <c r="AA6" s="51" t="s">
        <v>79</v>
      </c>
      <c r="AB6" s="51">
        <v>4</v>
      </c>
    </row>
    <row r="7" spans="1:26" s="43" customFormat="1" ht="13.5" thickTop="1">
      <c r="A7" s="87"/>
      <c r="B7" s="87"/>
      <c r="C7" s="87"/>
      <c r="D7" s="87"/>
      <c r="E7" s="87"/>
      <c r="F7" s="87" t="s">
        <v>5</v>
      </c>
      <c r="G7" s="87" t="s">
        <v>38</v>
      </c>
      <c r="H7" s="87" t="s">
        <v>40</v>
      </c>
      <c r="I7" s="87" t="s">
        <v>7</v>
      </c>
      <c r="J7" s="87" t="s">
        <v>8</v>
      </c>
      <c r="K7" s="87" t="s">
        <v>23</v>
      </c>
      <c r="L7" s="42" t="s">
        <v>42</v>
      </c>
      <c r="M7" s="42" t="s">
        <v>83</v>
      </c>
      <c r="N7" s="42" t="s">
        <v>43</v>
      </c>
      <c r="O7" s="42" t="s">
        <v>44</v>
      </c>
      <c r="P7" s="42" t="s">
        <v>45</v>
      </c>
      <c r="Q7" s="42" t="s">
        <v>46</v>
      </c>
      <c r="R7" s="42" t="s">
        <v>47</v>
      </c>
      <c r="S7" s="42" t="s">
        <v>47</v>
      </c>
      <c r="T7" s="42" t="s">
        <v>48</v>
      </c>
      <c r="U7" s="42" t="s">
        <v>49</v>
      </c>
      <c r="V7" s="42" t="s">
        <v>50</v>
      </c>
      <c r="W7" s="42" t="s">
        <v>51</v>
      </c>
      <c r="X7" s="42" t="s">
        <v>52</v>
      </c>
      <c r="Y7" s="42" t="s">
        <v>53</v>
      </c>
      <c r="Z7" s="42" t="s">
        <v>54</v>
      </c>
    </row>
    <row r="8" spans="1:26" s="43" customFormat="1" ht="13.5" thickBot="1">
      <c r="A8" s="88" t="s">
        <v>0</v>
      </c>
      <c r="B8" s="88" t="s">
        <v>1</v>
      </c>
      <c r="C8" s="88" t="s">
        <v>2</v>
      </c>
      <c r="D8" s="88" t="s">
        <v>3</v>
      </c>
      <c r="E8" s="88" t="s">
        <v>4</v>
      </c>
      <c r="F8" s="88" t="s">
        <v>6</v>
      </c>
      <c r="G8" s="88"/>
      <c r="H8" s="88" t="s">
        <v>41</v>
      </c>
      <c r="I8" s="88" t="s">
        <v>74</v>
      </c>
      <c r="J8" s="89" t="s">
        <v>75</v>
      </c>
      <c r="K8" s="88" t="s">
        <v>24</v>
      </c>
      <c r="L8" s="49" t="s">
        <v>55</v>
      </c>
      <c r="M8" s="49"/>
      <c r="N8" s="49" t="s">
        <v>44</v>
      </c>
      <c r="O8" s="49" t="s">
        <v>31</v>
      </c>
      <c r="P8" s="49" t="s">
        <v>57</v>
      </c>
      <c r="Q8" s="49" t="s">
        <v>83</v>
      </c>
      <c r="R8" s="49" t="s">
        <v>58</v>
      </c>
      <c r="S8" s="49" t="s">
        <v>59</v>
      </c>
      <c r="T8" s="49" t="s">
        <v>84</v>
      </c>
      <c r="U8" s="49" t="s">
        <v>60</v>
      </c>
      <c r="V8" s="49" t="s">
        <v>14</v>
      </c>
      <c r="W8" s="49" t="s">
        <v>61</v>
      </c>
      <c r="X8" s="49" t="s">
        <v>62</v>
      </c>
      <c r="Y8" s="49" t="s">
        <v>63</v>
      </c>
      <c r="Z8" s="49" t="s">
        <v>64</v>
      </c>
    </row>
    <row r="9" spans="1:28" ht="27" customHeight="1" thickTop="1">
      <c r="A9" s="90">
        <v>1</v>
      </c>
      <c r="B9" s="90"/>
      <c r="C9" s="90"/>
      <c r="D9" s="90"/>
      <c r="E9" s="91" t="str">
        <f>+'plla C-Inc INGRESOS'!E9</f>
        <v>Gerente de Obra</v>
      </c>
      <c r="F9" s="90">
        <v>1111111</v>
      </c>
      <c r="G9" s="90" t="s">
        <v>39</v>
      </c>
      <c r="H9" s="92">
        <v>27892</v>
      </c>
      <c r="I9" s="90">
        <v>2</v>
      </c>
      <c r="J9" s="90">
        <v>1</v>
      </c>
      <c r="K9" s="101">
        <f>+'plla C-Inc DESCUENTOS'!L9</f>
        <v>12450.749999999998</v>
      </c>
      <c r="L9" s="71">
        <f>+K9*0.8729</f>
        <v>10868.259675</v>
      </c>
      <c r="M9" s="71">
        <f>2060*2</f>
        <v>4120</v>
      </c>
      <c r="N9" s="71">
        <f>+L9-M9</f>
        <v>6748.259674999999</v>
      </c>
      <c r="O9" s="71">
        <f>+N9*0.13</f>
        <v>877.27375775</v>
      </c>
      <c r="P9" s="71">
        <v>0</v>
      </c>
      <c r="Q9" s="71">
        <f>+M9*0.13</f>
        <v>535.6</v>
      </c>
      <c r="R9" s="71">
        <f>+O9-Q9</f>
        <v>341.67375774999994</v>
      </c>
      <c r="S9" s="71">
        <v>0</v>
      </c>
      <c r="T9" s="72">
        <v>0</v>
      </c>
      <c r="U9" s="73">
        <v>0</v>
      </c>
      <c r="V9" s="71">
        <v>0</v>
      </c>
      <c r="W9" s="71">
        <v>0</v>
      </c>
      <c r="X9" s="71">
        <v>0</v>
      </c>
      <c r="Y9" s="71">
        <f>+R9</f>
        <v>341.67375774999994</v>
      </c>
      <c r="Z9" s="71">
        <v>0</v>
      </c>
      <c r="AB9" s="43"/>
    </row>
    <row r="10" spans="1:28" ht="27" customHeight="1">
      <c r="A10" s="102">
        <v>2</v>
      </c>
      <c r="B10" s="102"/>
      <c r="C10" s="102"/>
      <c r="D10" s="102"/>
      <c r="E10" s="103" t="str">
        <f>+'plla C-Inc INGRESOS'!E10</f>
        <v>Responsable Administrativo</v>
      </c>
      <c r="F10" s="102">
        <v>2222222</v>
      </c>
      <c r="G10" s="102" t="s">
        <v>39</v>
      </c>
      <c r="H10" s="104">
        <v>27902</v>
      </c>
      <c r="I10" s="102">
        <v>1</v>
      </c>
      <c r="J10" s="102">
        <v>2</v>
      </c>
      <c r="K10" s="113">
        <f>+'plla C-Inc DESCUENTOS'!L10</f>
        <v>10165.786666666665</v>
      </c>
      <c r="L10" s="64">
        <f aca="true" t="shared" si="0" ref="L10:L20">+K10*0.8729</f>
        <v>8873.715181333331</v>
      </c>
      <c r="M10" s="64">
        <f>2060*2</f>
        <v>4120</v>
      </c>
      <c r="N10" s="64">
        <f aca="true" t="shared" si="1" ref="N10:N19">+L10-M10</f>
        <v>4753.715181333331</v>
      </c>
      <c r="O10" s="64">
        <f aca="true" t="shared" si="2" ref="O10:O20">+N10*0.13</f>
        <v>617.9829735733331</v>
      </c>
      <c r="P10" s="64">
        <v>0</v>
      </c>
      <c r="Q10" s="64">
        <f aca="true" t="shared" si="3" ref="Q10:Q19">+M10*0.13</f>
        <v>535.6</v>
      </c>
      <c r="R10" s="64">
        <f>+O10-Q10</f>
        <v>82.38297357333306</v>
      </c>
      <c r="S10" s="64">
        <v>0</v>
      </c>
      <c r="T10" s="65">
        <v>0</v>
      </c>
      <c r="U10" s="55">
        <v>0</v>
      </c>
      <c r="V10" s="64">
        <v>0</v>
      </c>
      <c r="W10" s="64">
        <v>0</v>
      </c>
      <c r="X10" s="64">
        <v>0</v>
      </c>
      <c r="Y10" s="64">
        <f>+R10</f>
        <v>82.38297357333306</v>
      </c>
      <c r="Z10" s="64">
        <v>0</v>
      </c>
      <c r="AB10" s="43"/>
    </row>
    <row r="11" spans="1:26" ht="27" customHeight="1">
      <c r="A11" s="102">
        <v>3</v>
      </c>
      <c r="B11" s="102"/>
      <c r="C11" s="102"/>
      <c r="D11" s="102"/>
      <c r="E11" s="103" t="str">
        <f>+'plla C-Inc INGRESOS'!E11</f>
        <v>Supervisor de Obra</v>
      </c>
      <c r="F11" s="102">
        <v>3333333</v>
      </c>
      <c r="G11" s="102" t="s">
        <v>39</v>
      </c>
      <c r="H11" s="104">
        <v>27922</v>
      </c>
      <c r="I11" s="102">
        <v>2</v>
      </c>
      <c r="J11" s="102">
        <v>3</v>
      </c>
      <c r="K11" s="113">
        <f>+'plla C-Inc DESCUENTOS'!L11</f>
        <v>8831.061666666666</v>
      </c>
      <c r="L11" s="129">
        <f t="shared" si="0"/>
        <v>7708.633728833333</v>
      </c>
      <c r="M11" s="129">
        <f>2060*2</f>
        <v>4120</v>
      </c>
      <c r="N11" s="129">
        <f t="shared" si="1"/>
        <v>3588.6337288333334</v>
      </c>
      <c r="O11" s="129">
        <f t="shared" si="2"/>
        <v>466.52238474833337</v>
      </c>
      <c r="P11" s="129">
        <v>0</v>
      </c>
      <c r="Q11" s="149">
        <f>+O11</f>
        <v>466.52238474833337</v>
      </c>
      <c r="R11" s="129">
        <v>0</v>
      </c>
      <c r="S11" s="129">
        <v>0</v>
      </c>
      <c r="T11" s="130">
        <v>0</v>
      </c>
      <c r="U11" s="131">
        <v>0</v>
      </c>
      <c r="V11" s="129">
        <v>0</v>
      </c>
      <c r="W11" s="129">
        <v>0</v>
      </c>
      <c r="X11" s="129">
        <v>0</v>
      </c>
      <c r="Y11" s="129">
        <v>0</v>
      </c>
      <c r="Z11" s="129">
        <v>0</v>
      </c>
    </row>
    <row r="12" spans="1:26" ht="27" customHeight="1">
      <c r="A12" s="102">
        <v>4</v>
      </c>
      <c r="B12" s="102"/>
      <c r="C12" s="102"/>
      <c r="D12" s="102"/>
      <c r="E12" s="103" t="str">
        <f>+'plla C-Inc INGRESOS'!E12</f>
        <v>Jefe de Recursos Humanos</v>
      </c>
      <c r="F12" s="102">
        <v>4444444</v>
      </c>
      <c r="G12" s="102" t="s">
        <v>39</v>
      </c>
      <c r="H12" s="104">
        <v>27722</v>
      </c>
      <c r="I12" s="102">
        <v>2</v>
      </c>
      <c r="J12" s="102">
        <v>4</v>
      </c>
      <c r="K12" s="113">
        <f>+'plla C-Inc DESCUENTOS'!L12</f>
        <v>7709.125</v>
      </c>
      <c r="L12" s="129">
        <f t="shared" si="0"/>
        <v>6729.2952125</v>
      </c>
      <c r="M12" s="129">
        <f>2060*2</f>
        <v>4120</v>
      </c>
      <c r="N12" s="129">
        <f t="shared" si="1"/>
        <v>2609.2952125</v>
      </c>
      <c r="O12" s="129">
        <f t="shared" si="2"/>
        <v>339.208377625</v>
      </c>
      <c r="P12" s="129">
        <v>0</v>
      </c>
      <c r="Q12" s="149">
        <f aca="true" t="shared" si="4" ref="Q12:Q19">+O12</f>
        <v>339.208377625</v>
      </c>
      <c r="R12" s="129">
        <v>0</v>
      </c>
      <c r="S12" s="129">
        <v>0</v>
      </c>
      <c r="T12" s="130">
        <v>0</v>
      </c>
      <c r="U12" s="131">
        <v>0</v>
      </c>
      <c r="V12" s="129">
        <v>0</v>
      </c>
      <c r="W12" s="129">
        <v>78.28</v>
      </c>
      <c r="X12" s="129">
        <v>0</v>
      </c>
      <c r="Y12" s="129">
        <v>0</v>
      </c>
      <c r="Z12" s="129">
        <v>0</v>
      </c>
    </row>
    <row r="13" spans="1:26" ht="27" customHeight="1">
      <c r="A13" s="102">
        <v>5</v>
      </c>
      <c r="B13" s="102"/>
      <c r="C13" s="102"/>
      <c r="D13" s="102"/>
      <c r="E13" s="103" t="str">
        <f>+'plla C-Inc INGRESOS'!E13</f>
        <v>Capataz</v>
      </c>
      <c r="F13" s="102">
        <v>5555555</v>
      </c>
      <c r="G13" s="102" t="s">
        <v>39</v>
      </c>
      <c r="H13" s="104">
        <v>27522</v>
      </c>
      <c r="I13" s="102">
        <v>2</v>
      </c>
      <c r="J13" s="102">
        <v>5</v>
      </c>
      <c r="K13" s="113">
        <f>+'plla C-Inc DESCUENTOS'!L13</f>
        <v>6720.821666666668</v>
      </c>
      <c r="L13" s="129">
        <f t="shared" si="0"/>
        <v>5866.605232833334</v>
      </c>
      <c r="M13" s="129">
        <f>2060*2</f>
        <v>4120</v>
      </c>
      <c r="N13" s="129">
        <f t="shared" si="1"/>
        <v>1746.6052328333344</v>
      </c>
      <c r="O13" s="129">
        <f t="shared" si="2"/>
        <v>227.0586802683335</v>
      </c>
      <c r="P13" s="129">
        <v>0</v>
      </c>
      <c r="Q13" s="149">
        <f t="shared" si="4"/>
        <v>227.0586802683335</v>
      </c>
      <c r="R13" s="129">
        <v>0</v>
      </c>
      <c r="S13" s="129">
        <v>0</v>
      </c>
      <c r="T13" s="130">
        <v>0</v>
      </c>
      <c r="U13" s="131">
        <v>0</v>
      </c>
      <c r="V13" s="129">
        <v>0</v>
      </c>
      <c r="W13" s="129">
        <v>147.31</v>
      </c>
      <c r="X13" s="129">
        <v>0</v>
      </c>
      <c r="Y13" s="129">
        <v>0</v>
      </c>
      <c r="Z13" s="129">
        <v>0</v>
      </c>
    </row>
    <row r="14" spans="1:26" ht="27" customHeight="1">
      <c r="A14" s="102">
        <v>6</v>
      </c>
      <c r="B14" s="102"/>
      <c r="C14" s="102"/>
      <c r="D14" s="102"/>
      <c r="E14" s="103" t="str">
        <f>+'plla C-Inc INGRESOS'!E14</f>
        <v>Encargadro de Cuadrilla</v>
      </c>
      <c r="F14" s="102">
        <v>6666666</v>
      </c>
      <c r="G14" s="102" t="s">
        <v>39</v>
      </c>
      <c r="H14" s="104">
        <v>27322</v>
      </c>
      <c r="I14" s="102">
        <v>2</v>
      </c>
      <c r="J14" s="102">
        <v>6</v>
      </c>
      <c r="K14" s="113">
        <f>+'plla C-Inc DESCUENTOS'!L14</f>
        <v>6195.780624999999</v>
      </c>
      <c r="L14" s="74">
        <f t="shared" si="0"/>
        <v>5408.2969075625</v>
      </c>
      <c r="M14" s="74">
        <f>2060*2</f>
        <v>4120</v>
      </c>
      <c r="N14" s="74">
        <f t="shared" si="1"/>
        <v>1288.2969075624997</v>
      </c>
      <c r="O14" s="74">
        <f t="shared" si="2"/>
        <v>167.47859798312496</v>
      </c>
      <c r="P14" s="74">
        <v>0</v>
      </c>
      <c r="Q14" s="149">
        <f t="shared" si="4"/>
        <v>167.47859798312496</v>
      </c>
      <c r="R14" s="74">
        <v>0</v>
      </c>
      <c r="S14" s="74">
        <v>0</v>
      </c>
      <c r="T14" s="75">
        <v>0</v>
      </c>
      <c r="U14" s="76">
        <v>0</v>
      </c>
      <c r="V14" s="74">
        <v>0</v>
      </c>
      <c r="W14" s="74">
        <v>194.66</v>
      </c>
      <c r="X14" s="74">
        <v>0</v>
      </c>
      <c r="Y14" s="74">
        <v>0</v>
      </c>
      <c r="Z14" s="74">
        <v>0</v>
      </c>
    </row>
    <row r="15" spans="1:26" ht="27" customHeight="1">
      <c r="A15" s="102">
        <v>7</v>
      </c>
      <c r="B15" s="102"/>
      <c r="C15" s="102"/>
      <c r="D15" s="102"/>
      <c r="E15" s="103" t="str">
        <f>+'plla C-Inc INGRESOS'!E15</f>
        <v>Tecnico I</v>
      </c>
      <c r="F15" s="102">
        <v>7777777</v>
      </c>
      <c r="G15" s="102" t="s">
        <v>39</v>
      </c>
      <c r="H15" s="104">
        <v>27122</v>
      </c>
      <c r="I15" s="102">
        <v>1</v>
      </c>
      <c r="J15" s="102">
        <v>7</v>
      </c>
      <c r="K15" s="113">
        <f>+'plla C-Inc DESCUENTOS'!L15</f>
        <v>5309.0296875</v>
      </c>
      <c r="L15" s="74">
        <f t="shared" si="0"/>
        <v>4634.25201421875</v>
      </c>
      <c r="M15" s="74">
        <f>2060*2</f>
        <v>4120</v>
      </c>
      <c r="N15" s="74">
        <f t="shared" si="1"/>
        <v>514.2520142187504</v>
      </c>
      <c r="O15" s="74">
        <f t="shared" si="2"/>
        <v>66.85276184843757</v>
      </c>
      <c r="P15" s="74">
        <v>0</v>
      </c>
      <c r="Q15" s="149">
        <f t="shared" si="4"/>
        <v>66.85276184843757</v>
      </c>
      <c r="R15" s="74">
        <v>0</v>
      </c>
      <c r="S15" s="74">
        <v>0</v>
      </c>
      <c r="T15" s="75">
        <v>0</v>
      </c>
      <c r="U15" s="76">
        <v>0</v>
      </c>
      <c r="V15" s="74">
        <v>0</v>
      </c>
      <c r="W15" s="74">
        <v>266.97</v>
      </c>
      <c r="X15" s="74">
        <v>0</v>
      </c>
      <c r="Y15" s="74">
        <v>0</v>
      </c>
      <c r="Z15" s="74">
        <v>0</v>
      </c>
    </row>
    <row r="16" spans="1:26" ht="27" customHeight="1">
      <c r="A16" s="102">
        <v>8</v>
      </c>
      <c r="B16" s="102"/>
      <c r="C16" s="102"/>
      <c r="D16" s="102"/>
      <c r="E16" s="103" t="str">
        <f>+'plla C-Inc INGRESOS'!E16</f>
        <v>Tecnico II</v>
      </c>
      <c r="F16" s="102">
        <v>8888888</v>
      </c>
      <c r="G16" s="102" t="s">
        <v>39</v>
      </c>
      <c r="H16" s="104">
        <v>26922</v>
      </c>
      <c r="I16" s="102">
        <v>1</v>
      </c>
      <c r="J16" s="102">
        <v>8</v>
      </c>
      <c r="K16" s="113">
        <f>+'plla C-Inc DESCUENTOS'!L16</f>
        <v>4822.285</v>
      </c>
      <c r="L16" s="74">
        <f t="shared" si="0"/>
        <v>4209.3725765</v>
      </c>
      <c r="M16" s="74">
        <f>2060*2</f>
        <v>4120</v>
      </c>
      <c r="N16" s="74">
        <f t="shared" si="1"/>
        <v>89.37257649999992</v>
      </c>
      <c r="O16" s="74">
        <f t="shared" si="2"/>
        <v>11.61843494499999</v>
      </c>
      <c r="P16" s="74">
        <v>0</v>
      </c>
      <c r="Q16" s="149">
        <f t="shared" si="4"/>
        <v>11.61843494499999</v>
      </c>
      <c r="R16" s="74">
        <v>0</v>
      </c>
      <c r="S16" s="74">
        <v>0</v>
      </c>
      <c r="T16" s="75">
        <v>0</v>
      </c>
      <c r="U16" s="76">
        <v>0</v>
      </c>
      <c r="V16" s="74">
        <v>0</v>
      </c>
      <c r="W16" s="74">
        <v>328.08</v>
      </c>
      <c r="X16" s="74">
        <v>0</v>
      </c>
      <c r="Y16" s="74">
        <v>0</v>
      </c>
      <c r="Z16" s="74">
        <v>0</v>
      </c>
    </row>
    <row r="17" spans="1:26" ht="27" customHeight="1">
      <c r="A17" s="102">
        <v>9</v>
      </c>
      <c r="B17" s="102"/>
      <c r="C17" s="102"/>
      <c r="D17" s="102"/>
      <c r="E17" s="103" t="str">
        <f>+'plla C-Inc INGRESOS'!E17</f>
        <v>Ayudante</v>
      </c>
      <c r="F17" s="102">
        <v>9999999</v>
      </c>
      <c r="G17" s="102" t="s">
        <v>86</v>
      </c>
      <c r="H17" s="104">
        <v>29265</v>
      </c>
      <c r="I17" s="102">
        <v>1</v>
      </c>
      <c r="J17" s="102">
        <v>9</v>
      </c>
      <c r="K17" s="113">
        <f>+'plla C-Inc DESCUENTOS'!L17</f>
        <v>4784.384895833334</v>
      </c>
      <c r="L17" s="74">
        <f t="shared" si="0"/>
        <v>4176.289575572917</v>
      </c>
      <c r="M17" s="74">
        <f>2060*2</f>
        <v>4120</v>
      </c>
      <c r="N17" s="74">
        <f t="shared" si="1"/>
        <v>56.289575572916874</v>
      </c>
      <c r="O17" s="74">
        <f t="shared" si="2"/>
        <v>7.317644824479194</v>
      </c>
      <c r="P17" s="74">
        <v>0</v>
      </c>
      <c r="Q17" s="149">
        <f t="shared" si="4"/>
        <v>7.317644824479194</v>
      </c>
      <c r="R17" s="74">
        <v>0</v>
      </c>
      <c r="S17" s="74">
        <v>0</v>
      </c>
      <c r="T17" s="75">
        <v>0</v>
      </c>
      <c r="U17" s="76">
        <v>0</v>
      </c>
      <c r="V17" s="74">
        <v>0</v>
      </c>
      <c r="W17" s="74">
        <v>301.98</v>
      </c>
      <c r="X17" s="74">
        <v>0</v>
      </c>
      <c r="Y17" s="74">
        <v>0</v>
      </c>
      <c r="Z17" s="74">
        <v>0</v>
      </c>
    </row>
    <row r="18" spans="1:26" ht="27" customHeight="1">
      <c r="A18" s="102">
        <v>10</v>
      </c>
      <c r="B18" s="102"/>
      <c r="C18" s="102"/>
      <c r="D18" s="102"/>
      <c r="E18" s="103" t="str">
        <f>+'plla C-Inc INGRESOS'!E18</f>
        <v>Cocinera</v>
      </c>
      <c r="F18" s="102">
        <v>9999999</v>
      </c>
      <c r="G18" s="102" t="s">
        <v>86</v>
      </c>
      <c r="H18" s="104"/>
      <c r="I18" s="102">
        <v>2</v>
      </c>
      <c r="J18" s="102">
        <v>10</v>
      </c>
      <c r="K18" s="113">
        <f>+'plla C-Inc DESCUENTOS'!L18</f>
        <v>5247.8012499999995</v>
      </c>
      <c r="L18" s="74">
        <f t="shared" si="0"/>
        <v>4580.805711125</v>
      </c>
      <c r="M18" s="74">
        <f>2060*2</f>
        <v>4120</v>
      </c>
      <c r="N18" s="74">
        <f t="shared" si="1"/>
        <v>460.805711125</v>
      </c>
      <c r="O18" s="74">
        <f t="shared" si="2"/>
        <v>59.904742446250005</v>
      </c>
      <c r="P18" s="74">
        <v>0</v>
      </c>
      <c r="Q18" s="149">
        <f t="shared" si="4"/>
        <v>59.904742446250005</v>
      </c>
      <c r="R18" s="74">
        <v>0</v>
      </c>
      <c r="S18" s="74">
        <v>0</v>
      </c>
      <c r="T18" s="75">
        <v>0</v>
      </c>
      <c r="U18" s="76">
        <v>0</v>
      </c>
      <c r="V18" s="74">
        <v>0</v>
      </c>
      <c r="W18" s="74">
        <v>282.48</v>
      </c>
      <c r="X18" s="74">
        <v>0</v>
      </c>
      <c r="Y18" s="74">
        <v>0</v>
      </c>
      <c r="Z18" s="74">
        <v>0</v>
      </c>
    </row>
    <row r="19" spans="1:26" ht="27" customHeight="1">
      <c r="A19" s="102">
        <v>11</v>
      </c>
      <c r="B19" s="102"/>
      <c r="C19" s="102"/>
      <c r="D19" s="102"/>
      <c r="E19" s="103" t="str">
        <f>+'plla C-Inc INGRESOS'!E19</f>
        <v>Sereno </v>
      </c>
      <c r="F19" s="102">
        <v>9999999</v>
      </c>
      <c r="G19" s="102" t="s">
        <v>86</v>
      </c>
      <c r="H19" s="104"/>
      <c r="I19" s="102">
        <v>2</v>
      </c>
      <c r="J19" s="102">
        <v>11</v>
      </c>
      <c r="K19" s="113">
        <f>+'plla C-Inc DESCUENTOS'!L19</f>
        <v>5106.836666666667</v>
      </c>
      <c r="L19" s="74">
        <f t="shared" si="0"/>
        <v>4457.757726333333</v>
      </c>
      <c r="M19" s="74">
        <f>2060*2</f>
        <v>4120</v>
      </c>
      <c r="N19" s="74">
        <f t="shared" si="1"/>
        <v>337.75772633333327</v>
      </c>
      <c r="O19" s="74">
        <f t="shared" si="2"/>
        <v>43.908504423333326</v>
      </c>
      <c r="P19" s="74">
        <v>0</v>
      </c>
      <c r="Q19" s="149">
        <f t="shared" si="4"/>
        <v>43.908504423333326</v>
      </c>
      <c r="R19" s="74">
        <v>0</v>
      </c>
      <c r="S19" s="74">
        <v>0</v>
      </c>
      <c r="T19" s="75">
        <v>0</v>
      </c>
      <c r="U19" s="76">
        <v>0</v>
      </c>
      <c r="V19" s="74">
        <v>0</v>
      </c>
      <c r="W19" s="74">
        <v>337.61</v>
      </c>
      <c r="X19" s="74">
        <v>0</v>
      </c>
      <c r="Y19" s="74">
        <v>0</v>
      </c>
      <c r="Z19" s="74">
        <v>0</v>
      </c>
    </row>
    <row r="20" spans="1:26" ht="27" customHeight="1" thickBot="1">
      <c r="A20" s="114">
        <v>12</v>
      </c>
      <c r="B20" s="114"/>
      <c r="C20" s="114"/>
      <c r="D20" s="114"/>
      <c r="E20" s="115" t="str">
        <f>+'plla C-Inc INGRESOS'!E20</f>
        <v>Chofer</v>
      </c>
      <c r="F20" s="114">
        <v>9999999</v>
      </c>
      <c r="G20" s="114" t="s">
        <v>39</v>
      </c>
      <c r="H20" s="116">
        <v>26722</v>
      </c>
      <c r="I20" s="114">
        <v>1</v>
      </c>
      <c r="J20" s="114">
        <v>12</v>
      </c>
      <c r="K20" s="125">
        <f>+'plla C-Inc DESCUENTOS'!L20</f>
        <v>4447.158333333334</v>
      </c>
      <c r="L20" s="77">
        <f t="shared" si="0"/>
        <v>3881.924509166667</v>
      </c>
      <c r="M20" s="148">
        <f>+L20</f>
        <v>3881.924509166667</v>
      </c>
      <c r="N20" s="74">
        <v>0</v>
      </c>
      <c r="O20" s="77">
        <f t="shared" si="2"/>
        <v>0</v>
      </c>
      <c r="P20" s="77">
        <v>0</v>
      </c>
      <c r="Q20" s="77">
        <v>0</v>
      </c>
      <c r="R20" s="77">
        <v>0</v>
      </c>
      <c r="S20" s="77">
        <v>0</v>
      </c>
      <c r="T20" s="78">
        <v>0</v>
      </c>
      <c r="U20" s="79">
        <v>0</v>
      </c>
      <c r="V20" s="77">
        <v>0</v>
      </c>
      <c r="W20" s="77">
        <v>392.59</v>
      </c>
      <c r="X20" s="77">
        <v>0</v>
      </c>
      <c r="Y20" s="77">
        <v>0</v>
      </c>
      <c r="Z20" s="77">
        <v>0</v>
      </c>
    </row>
    <row r="21" spans="1:26" ht="18.75" customHeight="1" thickBo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7">
        <f>SUM(K9:K20)</f>
        <v>81790.82145833335</v>
      </c>
      <c r="L21" s="127">
        <f aca="true" t="shared" si="5" ref="L21:Z21">SUM(L9:L20)</f>
        <v>71395.20805097917</v>
      </c>
      <c r="M21" s="127">
        <f t="shared" si="5"/>
        <v>49201.92450916667</v>
      </c>
      <c r="N21" s="127">
        <f t="shared" si="5"/>
        <v>22193.283541812507</v>
      </c>
      <c r="O21" s="127">
        <f t="shared" si="5"/>
        <v>2885.126860435625</v>
      </c>
      <c r="P21" s="127">
        <f t="shared" si="5"/>
        <v>0</v>
      </c>
      <c r="Q21" s="127">
        <f t="shared" si="5"/>
        <v>2461.070129112292</v>
      </c>
      <c r="R21" s="127">
        <f t="shared" si="5"/>
        <v>424.056731323333</v>
      </c>
      <c r="S21" s="127">
        <f t="shared" si="5"/>
        <v>0</v>
      </c>
      <c r="T21" s="127">
        <f t="shared" si="5"/>
        <v>0</v>
      </c>
      <c r="U21" s="127">
        <f t="shared" si="5"/>
        <v>0</v>
      </c>
      <c r="V21" s="127">
        <f t="shared" si="5"/>
        <v>0</v>
      </c>
      <c r="W21" s="127">
        <f t="shared" si="5"/>
        <v>2329.96</v>
      </c>
      <c r="X21" s="127">
        <f t="shared" si="5"/>
        <v>0</v>
      </c>
      <c r="Y21" s="127">
        <f t="shared" si="5"/>
        <v>424.056731323333</v>
      </c>
      <c r="Z21" s="127">
        <f t="shared" si="5"/>
        <v>0</v>
      </c>
    </row>
    <row r="22" spans="10:11" ht="12.75" customHeight="1" thickTop="1">
      <c r="J22" s="22"/>
      <c r="K22" s="15"/>
    </row>
    <row r="23" spans="1:11" ht="12.75" customHeight="1">
      <c r="A23" t="s">
        <v>87</v>
      </c>
      <c r="E23" s="36" t="s">
        <v>88</v>
      </c>
      <c r="J23" s="22"/>
      <c r="K23" s="15"/>
    </row>
    <row r="24" spans="10:11" ht="12.75" customHeight="1">
      <c r="J24" s="22"/>
      <c r="K24" s="15"/>
    </row>
    <row r="25" spans="2:11" ht="12.75" customHeight="1">
      <c r="B25" s="1"/>
      <c r="J25" s="22"/>
      <c r="K25" s="15"/>
    </row>
    <row r="26" spans="1:11" ht="12.75" customHeight="1">
      <c r="A26" s="7"/>
      <c r="J26" s="22"/>
      <c r="K26" s="10"/>
    </row>
    <row r="27" spans="10:11" ht="12.75">
      <c r="J27" s="22"/>
      <c r="K27" s="12"/>
    </row>
    <row r="28" spans="10:11" ht="12.75">
      <c r="J28" s="22"/>
      <c r="K28" s="12"/>
    </row>
    <row r="29" spans="10:11" ht="12.75">
      <c r="J29" s="8"/>
      <c r="K29" s="15"/>
    </row>
    <row r="30" spans="2:11" ht="12.75">
      <c r="B30" s="21"/>
      <c r="C30" s="21"/>
      <c r="D30" s="21"/>
      <c r="F30" s="6"/>
      <c r="G30" s="6"/>
      <c r="H30" s="6"/>
      <c r="J30" s="8"/>
      <c r="K30" s="15"/>
    </row>
    <row r="31" spans="1:11" ht="12.75">
      <c r="A31" s="3"/>
      <c r="B31" s="2"/>
      <c r="C31" s="2"/>
      <c r="D31" s="2"/>
      <c r="E31" s="2"/>
      <c r="F31" s="2"/>
      <c r="G31" s="2"/>
      <c r="H31" s="2"/>
      <c r="I31" s="2"/>
      <c r="J31" s="26"/>
      <c r="K31" s="15"/>
    </row>
    <row r="32" spans="10:11" ht="12.75" customHeight="1">
      <c r="J32" s="8"/>
      <c r="K32" s="15"/>
    </row>
    <row r="33" spans="1:11" ht="12.75">
      <c r="A33" s="3"/>
      <c r="E33" s="2"/>
      <c r="F33" s="6"/>
      <c r="G33" s="6"/>
      <c r="H33" s="6"/>
      <c r="I33" s="2"/>
      <c r="J33" s="26"/>
      <c r="K33" s="15"/>
    </row>
    <row r="34" spans="1:11" ht="12.75">
      <c r="A34" s="3"/>
      <c r="E34" s="2"/>
      <c r="J34" s="26"/>
      <c r="K34" s="15"/>
    </row>
    <row r="35" spans="1:11" ht="12.75">
      <c r="A35" s="3"/>
      <c r="J35" s="26"/>
      <c r="K35" s="15"/>
    </row>
    <row r="36" spans="1:11" ht="12.75" customHeight="1">
      <c r="A36" s="3"/>
      <c r="B36" s="2"/>
      <c r="C36" s="2"/>
      <c r="D36" s="2"/>
      <c r="E36" s="20"/>
      <c r="F36" s="2"/>
      <c r="G36" s="2"/>
      <c r="H36" s="2"/>
      <c r="I36" s="2"/>
      <c r="J36" s="26"/>
      <c r="K36" s="15"/>
    </row>
    <row r="37" spans="1:11" ht="12.75" customHeight="1">
      <c r="A37" s="3"/>
      <c r="E37" s="2"/>
      <c r="J37" s="26"/>
      <c r="K37" s="15"/>
    </row>
    <row r="38" spans="1:11" ht="12.75" customHeight="1">
      <c r="A38" s="3"/>
      <c r="B38" s="2"/>
      <c r="C38" s="2"/>
      <c r="D38" s="2"/>
      <c r="E38" s="2"/>
      <c r="F38" s="2"/>
      <c r="G38" s="2"/>
      <c r="H38" s="2"/>
      <c r="I38" s="2"/>
      <c r="J38" s="26"/>
      <c r="K38" s="15"/>
    </row>
    <row r="39" spans="1:11" ht="12.75" customHeight="1">
      <c r="A39" s="3"/>
      <c r="B39" s="2"/>
      <c r="C39" s="2"/>
      <c r="D39" s="2"/>
      <c r="E39" s="2"/>
      <c r="F39" s="2"/>
      <c r="G39" s="2"/>
      <c r="H39" s="2"/>
      <c r="I39" s="2"/>
      <c r="J39" s="26"/>
      <c r="K39" s="15"/>
    </row>
    <row r="40" spans="1:11" ht="12.75" customHeight="1">
      <c r="A40" s="3"/>
      <c r="E40" s="2"/>
      <c r="J40" s="26"/>
      <c r="K40" s="15"/>
    </row>
    <row r="41" spans="1:11" ht="12.75" customHeight="1">
      <c r="A41" s="3"/>
      <c r="B41" s="2"/>
      <c r="C41" s="2"/>
      <c r="D41" s="2"/>
      <c r="E41" s="2"/>
      <c r="F41" s="2"/>
      <c r="G41" s="2"/>
      <c r="H41" s="2"/>
      <c r="I41" s="2"/>
      <c r="J41" s="26"/>
      <c r="K41" s="15"/>
    </row>
    <row r="42" spans="1:11" ht="12.75" customHeight="1">
      <c r="A42" s="3"/>
      <c r="B42" s="21"/>
      <c r="C42" s="21"/>
      <c r="D42" s="21"/>
      <c r="E42" s="2"/>
      <c r="F42" s="21"/>
      <c r="G42" s="21"/>
      <c r="H42" s="21"/>
      <c r="I42" s="21"/>
      <c r="J42" s="26"/>
      <c r="K42" s="15"/>
    </row>
    <row r="43" spans="1:11" ht="12.75" customHeight="1">
      <c r="A43" s="3"/>
      <c r="E43" s="9"/>
      <c r="J43" s="32"/>
      <c r="K43" s="15"/>
    </row>
    <row r="44" spans="5:11" ht="12.75" customHeight="1">
      <c r="E44" s="9"/>
      <c r="F44" s="2"/>
      <c r="G44" s="2"/>
      <c r="H44" s="2"/>
      <c r="J44" s="8"/>
      <c r="K44" s="15"/>
    </row>
    <row r="45" spans="1:11" ht="12.75" customHeight="1">
      <c r="A45" s="3"/>
      <c r="E45" s="9"/>
      <c r="J45" s="26"/>
      <c r="K45" s="15"/>
    </row>
    <row r="46" spans="1:11" ht="12.75" customHeight="1">
      <c r="A46" s="3"/>
      <c r="B46" s="2"/>
      <c r="C46" s="2"/>
      <c r="D46" s="2"/>
      <c r="E46" s="2"/>
      <c r="F46" s="2"/>
      <c r="G46" s="2"/>
      <c r="H46" s="2"/>
      <c r="I46" s="6"/>
      <c r="J46" s="26"/>
      <c r="K46" s="15"/>
    </row>
    <row r="47" spans="1:11" ht="12.75" customHeight="1">
      <c r="A47" s="3"/>
      <c r="B47" s="2"/>
      <c r="C47" s="2"/>
      <c r="D47" s="2"/>
      <c r="E47" s="2"/>
      <c r="F47" s="2"/>
      <c r="G47" s="2"/>
      <c r="H47" s="2"/>
      <c r="I47" s="2"/>
      <c r="J47" s="26"/>
      <c r="K47" s="15"/>
    </row>
    <row r="48" spans="10:11" ht="12.75" customHeight="1">
      <c r="J48" s="8"/>
      <c r="K48" s="15"/>
    </row>
    <row r="49" spans="2:11" ht="12.75" customHeight="1">
      <c r="B49" s="21"/>
      <c r="C49" s="21"/>
      <c r="D49" s="21"/>
      <c r="F49" s="21"/>
      <c r="G49" s="21"/>
      <c r="H49" s="21"/>
      <c r="I49" s="21"/>
      <c r="J49" s="8"/>
      <c r="K49" s="15"/>
    </row>
    <row r="50" spans="10:11" ht="12.75" customHeight="1">
      <c r="J50" s="8"/>
      <c r="K50" s="15"/>
    </row>
  </sheetData>
  <sheetProtection/>
  <mergeCells count="2">
    <mergeCell ref="A3:Z3"/>
    <mergeCell ref="A4:Z4"/>
  </mergeCells>
  <printOptions/>
  <pageMargins left="0.1968503937007874" right="0" top="0.3937007874015748" bottom="0.3937007874015748" header="0" footer="0"/>
  <pageSetup horizontalDpi="180" verticalDpi="180" orientation="landscape" paperSize="140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50"/>
  <sheetViews>
    <sheetView tabSelected="1" zoomScale="120" zoomScaleNormal="120" zoomScalePageLayoutView="0" workbookViewId="0" topLeftCell="A1">
      <pane xSplit="5" ySplit="8" topLeftCell="F2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T21" sqref="BT21"/>
    </sheetView>
  </sheetViews>
  <sheetFormatPr defaultColWidth="11.421875" defaultRowHeight="12.75"/>
  <cols>
    <col min="1" max="1" width="4.8515625" style="0" customWidth="1"/>
    <col min="2" max="2" width="13.57421875" style="0" hidden="1" customWidth="1"/>
    <col min="3" max="3" width="14.140625" style="0" hidden="1" customWidth="1"/>
    <col min="4" max="4" width="15.28125" style="0" hidden="1" customWidth="1"/>
    <col min="5" max="5" width="24.8515625" style="0" customWidth="1"/>
    <col min="6" max="6" width="11.8515625" style="0" customWidth="1"/>
    <col min="7" max="7" width="6.28125" style="0" customWidth="1"/>
    <col min="8" max="8" width="11.421875" style="0" hidden="1" customWidth="1"/>
    <col min="9" max="9" width="7.421875" style="0" hidden="1" customWidth="1"/>
    <col min="10" max="10" width="5.00390625" style="0" hidden="1" customWidth="1"/>
    <col min="11" max="11" width="9.8515625" style="0" customWidth="1"/>
    <col min="12" max="12" width="10.421875" style="0" hidden="1" customWidth="1"/>
    <col min="13" max="13" width="10.7109375" style="0" hidden="1" customWidth="1"/>
    <col min="14" max="14" width="8.140625" style="0" hidden="1" customWidth="1"/>
    <col min="15" max="15" width="8.00390625" style="0" hidden="1" customWidth="1"/>
    <col min="16" max="16" width="7.8515625" style="0" hidden="1" customWidth="1"/>
    <col min="17" max="18" width="6.57421875" style="0" hidden="1" customWidth="1"/>
    <col min="19" max="19" width="9.8515625" style="0" hidden="1" customWidth="1"/>
    <col min="20" max="20" width="9.00390625" style="0" hidden="1" customWidth="1"/>
    <col min="21" max="21" width="9.8515625" style="0" hidden="1" customWidth="1"/>
    <col min="22" max="22" width="10.00390625" style="0" hidden="1" customWidth="1"/>
    <col min="23" max="23" width="11.57421875" style="0" hidden="1" customWidth="1"/>
    <col min="24" max="24" width="10.140625" style="0" hidden="1" customWidth="1"/>
    <col min="25" max="27" width="9.8515625" style="0" customWidth="1"/>
    <col min="28" max="28" width="5.00390625" style="0" customWidth="1"/>
    <col min="29" max="30" width="10.28125" style="0" hidden="1" customWidth="1"/>
    <col min="31" max="31" width="9.28125" style="0" hidden="1" customWidth="1"/>
    <col min="32" max="32" width="11.57421875" style="0" hidden="1" customWidth="1"/>
    <col min="33" max="33" width="10.00390625" style="0" hidden="1" customWidth="1"/>
    <col min="34" max="34" width="10.57421875" style="0" hidden="1" customWidth="1"/>
    <col min="35" max="37" width="12.140625" style="0" hidden="1" customWidth="1"/>
    <col min="38" max="40" width="11.7109375" style="0" hidden="1" customWidth="1"/>
    <col min="41" max="41" width="5.00390625" style="0" hidden="1" customWidth="1"/>
    <col min="42" max="47" width="9.00390625" style="0" hidden="1" customWidth="1"/>
    <col min="48" max="51" width="8.8515625" style="0" hidden="1" customWidth="1"/>
    <col min="52" max="52" width="5.00390625" style="0" hidden="1" customWidth="1"/>
    <col min="53" max="53" width="9.7109375" style="0" hidden="1" customWidth="1"/>
    <col min="54" max="55" width="9.57421875" style="0" hidden="1" customWidth="1"/>
    <col min="56" max="57" width="9.00390625" style="0" hidden="1" customWidth="1"/>
    <col min="58" max="58" width="8.8515625" style="0" hidden="1" customWidth="1"/>
    <col min="59" max="60" width="9.28125" style="0" hidden="1" customWidth="1"/>
    <col min="61" max="61" width="9.140625" style="0" hidden="1" customWidth="1"/>
    <col min="62" max="62" width="6.8515625" style="0" hidden="1" customWidth="1"/>
    <col min="63" max="63" width="8.28125" style="0" hidden="1" customWidth="1"/>
    <col min="64" max="64" width="8.7109375" style="0" hidden="1" customWidth="1"/>
    <col min="65" max="65" width="9.140625" style="0" hidden="1" customWidth="1"/>
    <col min="66" max="66" width="8.421875" style="0" hidden="1" customWidth="1"/>
    <col min="67" max="67" width="12.140625" style="0" hidden="1" customWidth="1"/>
    <col min="68" max="68" width="11.140625" style="0" hidden="1" customWidth="1"/>
    <col min="69" max="69" width="7.7109375" style="44" hidden="1" customWidth="1"/>
  </cols>
  <sheetData>
    <row r="1" spans="1:69" ht="13.5">
      <c r="A1" s="1"/>
      <c r="B1" s="1"/>
      <c r="E1" s="53" t="str">
        <f>+'plla C-Inc INGRESOS'!E1</f>
        <v>PROEXCELENCIA S.R.L.</v>
      </c>
      <c r="AB1" s="35"/>
      <c r="AO1" s="35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35"/>
      <c r="BP1" s="51" t="s">
        <v>65</v>
      </c>
      <c r="BQ1" s="51">
        <v>1.74976</v>
      </c>
    </row>
    <row r="2" spans="5:69" ht="13.5">
      <c r="E2" s="38" t="str">
        <f>+'plla C-Inc INGRESOS'!E2</f>
        <v>SANTA CRUZ - BOLIVIA</v>
      </c>
      <c r="AB2" s="35"/>
      <c r="AO2" s="35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35"/>
      <c r="BP2" s="51" t="s">
        <v>66</v>
      </c>
      <c r="BQ2" s="51">
        <v>1.75622</v>
      </c>
    </row>
    <row r="3" spans="1:69" ht="15.75">
      <c r="A3" s="143" t="s">
        <v>36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51" t="s">
        <v>76</v>
      </c>
      <c r="BQ3" s="51">
        <v>1000</v>
      </c>
    </row>
    <row r="4" spans="1:69" ht="16.5" thickBot="1">
      <c r="A4" s="144" t="s">
        <v>155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51" t="s">
        <v>77</v>
      </c>
      <c r="BQ4" s="51">
        <v>41029</v>
      </c>
    </row>
    <row r="5" spans="1:69" ht="15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5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35"/>
      <c r="AP5" s="145" t="s">
        <v>121</v>
      </c>
      <c r="AQ5" s="146"/>
      <c r="AR5" s="146"/>
      <c r="AS5" s="146"/>
      <c r="AT5" s="147"/>
      <c r="AU5" s="145" t="s">
        <v>123</v>
      </c>
      <c r="AV5" s="146"/>
      <c r="AW5" s="146"/>
      <c r="AX5" s="146"/>
      <c r="AY5" s="147"/>
      <c r="AZ5" s="35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1" t="s">
        <v>78</v>
      </c>
      <c r="BQ5" s="51">
        <v>25</v>
      </c>
    </row>
    <row r="6" spans="1:69" ht="16.5" thickBot="1">
      <c r="A6" s="86" t="s">
        <v>89</v>
      </c>
      <c r="B6" s="86"/>
      <c r="C6" s="86"/>
      <c r="D6" s="86"/>
      <c r="E6" s="86" t="s">
        <v>90</v>
      </c>
      <c r="F6" s="86" t="s">
        <v>98</v>
      </c>
      <c r="G6" s="86" t="s">
        <v>91</v>
      </c>
      <c r="H6" s="86"/>
      <c r="I6" s="86" t="s">
        <v>92</v>
      </c>
      <c r="J6" s="86" t="s">
        <v>93</v>
      </c>
      <c r="K6" s="86" t="s">
        <v>94</v>
      </c>
      <c r="L6" s="86" t="s">
        <v>99</v>
      </c>
      <c r="M6" s="86" t="s">
        <v>100</v>
      </c>
      <c r="N6" s="86" t="s">
        <v>101</v>
      </c>
      <c r="O6" s="86" t="s">
        <v>102</v>
      </c>
      <c r="P6" s="86" t="s">
        <v>103</v>
      </c>
      <c r="Q6" s="86" t="s">
        <v>104</v>
      </c>
      <c r="R6" s="86" t="s">
        <v>105</v>
      </c>
      <c r="S6" s="86" t="s">
        <v>106</v>
      </c>
      <c r="T6" s="86" t="s">
        <v>107</v>
      </c>
      <c r="U6" s="86" t="s">
        <v>108</v>
      </c>
      <c r="V6" s="86" t="s">
        <v>56</v>
      </c>
      <c r="W6" s="86" t="s">
        <v>109</v>
      </c>
      <c r="X6" s="86" t="s">
        <v>110</v>
      </c>
      <c r="Y6" s="86" t="s">
        <v>111</v>
      </c>
      <c r="Z6" s="86" t="s">
        <v>156</v>
      </c>
      <c r="AA6" s="86" t="s">
        <v>157</v>
      </c>
      <c r="AB6" s="35"/>
      <c r="AC6" s="37" t="s">
        <v>112</v>
      </c>
      <c r="AD6" s="37" t="s">
        <v>113</v>
      </c>
      <c r="AE6" s="37" t="s">
        <v>114</v>
      </c>
      <c r="AF6" s="37" t="s">
        <v>116</v>
      </c>
      <c r="AG6" s="37" t="s">
        <v>117</v>
      </c>
      <c r="AH6" s="37" t="s">
        <v>118</v>
      </c>
      <c r="AI6" s="37" t="s">
        <v>119</v>
      </c>
      <c r="AJ6" s="37" t="s">
        <v>158</v>
      </c>
      <c r="AK6" s="37" t="s">
        <v>159</v>
      </c>
      <c r="AL6" s="37" t="s">
        <v>120</v>
      </c>
      <c r="AM6" s="37" t="s">
        <v>160</v>
      </c>
      <c r="AN6" s="37" t="s">
        <v>161</v>
      </c>
      <c r="AO6" s="35"/>
      <c r="AP6" s="83" t="s">
        <v>142</v>
      </c>
      <c r="AQ6" s="84" t="s">
        <v>145</v>
      </c>
      <c r="AR6" s="84" t="s">
        <v>146</v>
      </c>
      <c r="AS6" s="84" t="s">
        <v>147</v>
      </c>
      <c r="AT6" s="85" t="s">
        <v>148</v>
      </c>
      <c r="AU6" s="83" t="s">
        <v>149</v>
      </c>
      <c r="AV6" s="84" t="s">
        <v>150</v>
      </c>
      <c r="AW6" s="84" t="s">
        <v>151</v>
      </c>
      <c r="AX6" s="84" t="s">
        <v>144</v>
      </c>
      <c r="AY6" s="85" t="s">
        <v>143</v>
      </c>
      <c r="AZ6" s="35"/>
      <c r="BA6" s="37" t="s">
        <v>128</v>
      </c>
      <c r="BB6" s="37" t="s">
        <v>129</v>
      </c>
      <c r="BC6" s="37" t="s">
        <v>115</v>
      </c>
      <c r="BD6" s="37" t="s">
        <v>130</v>
      </c>
      <c r="BE6" s="37" t="s">
        <v>131</v>
      </c>
      <c r="BF6" s="37" t="s">
        <v>132</v>
      </c>
      <c r="BG6" s="37" t="s">
        <v>133</v>
      </c>
      <c r="BH6" s="37" t="s">
        <v>134</v>
      </c>
      <c r="BI6" s="37" t="s">
        <v>135</v>
      </c>
      <c r="BJ6" s="37" t="s">
        <v>136</v>
      </c>
      <c r="BK6" s="37" t="s">
        <v>137</v>
      </c>
      <c r="BL6" s="37" t="s">
        <v>138</v>
      </c>
      <c r="BM6" s="37" t="s">
        <v>139</v>
      </c>
      <c r="BN6" s="37" t="s">
        <v>140</v>
      </c>
      <c r="BO6" s="37" t="s">
        <v>141</v>
      </c>
      <c r="BP6" s="51" t="s">
        <v>79</v>
      </c>
      <c r="BQ6" s="51">
        <v>5</v>
      </c>
    </row>
    <row r="7" spans="1:67" s="43" customFormat="1" ht="13.5" thickTop="1">
      <c r="A7" s="87"/>
      <c r="B7" s="87"/>
      <c r="C7" s="87"/>
      <c r="D7" s="87"/>
      <c r="E7" s="87"/>
      <c r="F7" s="87" t="s">
        <v>5</v>
      </c>
      <c r="G7" s="87" t="s">
        <v>38</v>
      </c>
      <c r="H7" s="87" t="s">
        <v>40</v>
      </c>
      <c r="I7" s="87" t="s">
        <v>7</v>
      </c>
      <c r="J7" s="87" t="s">
        <v>8</v>
      </c>
      <c r="K7" s="87" t="s">
        <v>9</v>
      </c>
      <c r="L7" s="87" t="s">
        <v>11</v>
      </c>
      <c r="M7" s="87" t="s">
        <v>11</v>
      </c>
      <c r="N7" s="87" t="s">
        <v>14</v>
      </c>
      <c r="O7" s="87" t="s">
        <v>14</v>
      </c>
      <c r="P7" s="87" t="s">
        <v>71</v>
      </c>
      <c r="Q7" s="87" t="s">
        <v>15</v>
      </c>
      <c r="R7" s="87" t="s">
        <v>69</v>
      </c>
      <c r="S7" s="87" t="s">
        <v>10</v>
      </c>
      <c r="T7" s="87" t="s">
        <v>33</v>
      </c>
      <c r="U7" s="87" t="s">
        <v>18</v>
      </c>
      <c r="V7" s="87" t="s">
        <v>72</v>
      </c>
      <c r="W7" s="87" t="s">
        <v>80</v>
      </c>
      <c r="X7" s="87" t="s">
        <v>33</v>
      </c>
      <c r="Y7" s="132" t="s">
        <v>23</v>
      </c>
      <c r="Z7" s="87" t="s">
        <v>162</v>
      </c>
      <c r="AA7" s="87" t="s">
        <v>163</v>
      </c>
      <c r="AB7" s="40"/>
      <c r="AC7" s="39" t="s">
        <v>26</v>
      </c>
      <c r="AD7" s="39" t="s">
        <v>26</v>
      </c>
      <c r="AE7" s="39"/>
      <c r="AF7" s="39" t="s">
        <v>21</v>
      </c>
      <c r="AG7" s="39" t="s">
        <v>28</v>
      </c>
      <c r="AH7" s="39" t="s">
        <v>22</v>
      </c>
      <c r="AI7" s="39" t="s">
        <v>23</v>
      </c>
      <c r="AJ7" s="39" t="s">
        <v>164</v>
      </c>
      <c r="AK7" s="39" t="s">
        <v>163</v>
      </c>
      <c r="AL7" s="39" t="s">
        <v>31</v>
      </c>
      <c r="AM7" s="39" t="s">
        <v>165</v>
      </c>
      <c r="AN7" s="39" t="s">
        <v>163</v>
      </c>
      <c r="AO7" s="40"/>
      <c r="AP7" s="41" t="s">
        <v>73</v>
      </c>
      <c r="AQ7" s="54" t="s">
        <v>126</v>
      </c>
      <c r="AR7" s="41" t="s">
        <v>85</v>
      </c>
      <c r="AS7" s="41" t="s">
        <v>122</v>
      </c>
      <c r="AT7" s="41" t="s">
        <v>14</v>
      </c>
      <c r="AU7" s="41" t="s">
        <v>124</v>
      </c>
      <c r="AV7" s="54" t="s">
        <v>125</v>
      </c>
      <c r="AW7" s="54" t="s">
        <v>127</v>
      </c>
      <c r="AX7" s="41" t="s">
        <v>122</v>
      </c>
      <c r="AY7" s="41" t="s">
        <v>14</v>
      </c>
      <c r="AZ7" s="40"/>
      <c r="BA7" s="42" t="s">
        <v>42</v>
      </c>
      <c r="BB7" s="42" t="s">
        <v>83</v>
      </c>
      <c r="BC7" s="42" t="s">
        <v>43</v>
      </c>
      <c r="BD7" s="42" t="s">
        <v>44</v>
      </c>
      <c r="BE7" s="42" t="s">
        <v>45</v>
      </c>
      <c r="BF7" s="42" t="s">
        <v>46</v>
      </c>
      <c r="BG7" s="42" t="s">
        <v>47</v>
      </c>
      <c r="BH7" s="42" t="s">
        <v>47</v>
      </c>
      <c r="BI7" s="42" t="s">
        <v>48</v>
      </c>
      <c r="BJ7" s="42" t="s">
        <v>49</v>
      </c>
      <c r="BK7" s="42" t="s">
        <v>50</v>
      </c>
      <c r="BL7" s="42" t="s">
        <v>51</v>
      </c>
      <c r="BM7" s="42" t="s">
        <v>52</v>
      </c>
      <c r="BN7" s="42" t="s">
        <v>53</v>
      </c>
      <c r="BO7" s="42" t="s">
        <v>54</v>
      </c>
    </row>
    <row r="8" spans="1:67" s="43" customFormat="1" ht="13.5" thickBot="1">
      <c r="A8" s="88" t="s">
        <v>0</v>
      </c>
      <c r="B8" s="88" t="s">
        <v>1</v>
      </c>
      <c r="C8" s="88" t="s">
        <v>2</v>
      </c>
      <c r="D8" s="88" t="s">
        <v>3</v>
      </c>
      <c r="E8" s="88" t="s">
        <v>4</v>
      </c>
      <c r="F8" s="88" t="s">
        <v>6</v>
      </c>
      <c r="G8" s="88"/>
      <c r="H8" s="88" t="s">
        <v>41</v>
      </c>
      <c r="I8" s="88" t="s">
        <v>74</v>
      </c>
      <c r="J8" s="133" t="s">
        <v>75</v>
      </c>
      <c r="K8" s="88" t="s">
        <v>10</v>
      </c>
      <c r="L8" s="88" t="s">
        <v>12</v>
      </c>
      <c r="M8" s="88" t="s">
        <v>13</v>
      </c>
      <c r="N8" s="88" t="s">
        <v>15</v>
      </c>
      <c r="O8" s="88" t="s">
        <v>16</v>
      </c>
      <c r="P8" s="88" t="s">
        <v>19</v>
      </c>
      <c r="Q8" s="88" t="s">
        <v>68</v>
      </c>
      <c r="R8" s="88" t="s">
        <v>70</v>
      </c>
      <c r="S8" s="88" t="s">
        <v>17</v>
      </c>
      <c r="T8" s="88" t="s">
        <v>67</v>
      </c>
      <c r="U8" s="88" t="s">
        <v>19</v>
      </c>
      <c r="V8" s="88"/>
      <c r="W8" s="88" t="s">
        <v>81</v>
      </c>
      <c r="X8" s="88" t="s">
        <v>34</v>
      </c>
      <c r="Y8" s="134" t="s">
        <v>24</v>
      </c>
      <c r="Z8" s="88" t="s">
        <v>166</v>
      </c>
      <c r="AA8" s="88"/>
      <c r="AB8" s="46"/>
      <c r="AC8" s="45" t="s">
        <v>35</v>
      </c>
      <c r="AD8" s="45" t="s">
        <v>27</v>
      </c>
      <c r="AE8" s="45" t="s">
        <v>37</v>
      </c>
      <c r="AF8" s="45" t="s">
        <v>20</v>
      </c>
      <c r="AG8" s="45" t="s">
        <v>29</v>
      </c>
      <c r="AH8" s="45" t="s">
        <v>25</v>
      </c>
      <c r="AI8" s="45" t="s">
        <v>30</v>
      </c>
      <c r="AJ8" s="45" t="s">
        <v>167</v>
      </c>
      <c r="AK8" s="45" t="s">
        <v>168</v>
      </c>
      <c r="AL8" s="45" t="s">
        <v>32</v>
      </c>
      <c r="AM8" s="45" t="s">
        <v>169</v>
      </c>
      <c r="AN8" s="45" t="s">
        <v>170</v>
      </c>
      <c r="AO8" s="46"/>
      <c r="AP8" s="47">
        <v>0.1</v>
      </c>
      <c r="AQ8" s="48">
        <v>0.0171</v>
      </c>
      <c r="AR8" s="47">
        <v>0.02</v>
      </c>
      <c r="AS8" s="47">
        <v>0.03</v>
      </c>
      <c r="AT8" s="47" t="s">
        <v>152</v>
      </c>
      <c r="AU8" s="47">
        <v>0.1</v>
      </c>
      <c r="AV8" s="48">
        <v>0.0171</v>
      </c>
      <c r="AW8" s="66">
        <v>0.005</v>
      </c>
      <c r="AX8" s="66">
        <v>0.005</v>
      </c>
      <c r="AY8" s="66" t="s">
        <v>153</v>
      </c>
      <c r="AZ8" s="46"/>
      <c r="BA8" s="49" t="s">
        <v>55</v>
      </c>
      <c r="BB8" s="49"/>
      <c r="BC8" s="49" t="s">
        <v>44</v>
      </c>
      <c r="BD8" s="49" t="s">
        <v>31</v>
      </c>
      <c r="BE8" s="49" t="s">
        <v>57</v>
      </c>
      <c r="BF8" s="49" t="s">
        <v>83</v>
      </c>
      <c r="BG8" s="49" t="s">
        <v>58</v>
      </c>
      <c r="BH8" s="49" t="s">
        <v>59</v>
      </c>
      <c r="BI8" s="49" t="s">
        <v>84</v>
      </c>
      <c r="BJ8" s="49" t="s">
        <v>60</v>
      </c>
      <c r="BK8" s="49" t="s">
        <v>14</v>
      </c>
      <c r="BL8" s="49" t="s">
        <v>61</v>
      </c>
      <c r="BM8" s="49" t="s">
        <v>62</v>
      </c>
      <c r="BN8" s="49" t="s">
        <v>63</v>
      </c>
      <c r="BO8" s="49" t="s">
        <v>64</v>
      </c>
    </row>
    <row r="9" spans="1:69" ht="27" customHeight="1" thickTop="1">
      <c r="A9" s="90">
        <v>1</v>
      </c>
      <c r="B9" s="90"/>
      <c r="C9" s="90"/>
      <c r="D9" s="90"/>
      <c r="E9" s="91" t="str">
        <f>+'plla C-Inc INGRESOS'!E9</f>
        <v>Gerente de Obra</v>
      </c>
      <c r="F9" s="90">
        <v>1111111</v>
      </c>
      <c r="G9" s="90" t="s">
        <v>39</v>
      </c>
      <c r="H9" s="92">
        <v>27892</v>
      </c>
      <c r="I9" s="90">
        <v>2</v>
      </c>
      <c r="J9" s="90">
        <v>1</v>
      </c>
      <c r="K9" s="93">
        <f>+'plla C-Inc INGRESOS'!K9</f>
        <v>10349.55</v>
      </c>
      <c r="L9" s="94">
        <v>35927</v>
      </c>
      <c r="M9" s="95">
        <v>41029</v>
      </c>
      <c r="N9" s="96">
        <v>5028</v>
      </c>
      <c r="O9" s="93">
        <v>13.966666666666667</v>
      </c>
      <c r="P9" s="93">
        <v>0</v>
      </c>
      <c r="Q9" s="97">
        <v>25</v>
      </c>
      <c r="R9" s="97">
        <v>5</v>
      </c>
      <c r="S9" s="93">
        <v>6300</v>
      </c>
      <c r="T9" s="98">
        <v>780</v>
      </c>
      <c r="U9" s="93">
        <v>0</v>
      </c>
      <c r="V9" s="99">
        <v>1260</v>
      </c>
      <c r="W9" s="98">
        <v>0</v>
      </c>
      <c r="X9" s="100">
        <v>0</v>
      </c>
      <c r="Y9" s="135">
        <f>+'plla C-Inc INGRESOS'!Y9</f>
        <v>12450.749999999998</v>
      </c>
      <c r="Z9" s="101">
        <v>11314.7</v>
      </c>
      <c r="AA9" s="101">
        <f>+Y9-Z9</f>
        <v>1136.0499999999975</v>
      </c>
      <c r="AB9" s="67"/>
      <c r="AC9" s="68">
        <v>0</v>
      </c>
      <c r="AD9" s="68">
        <v>1060.01</v>
      </c>
      <c r="AE9" s="68">
        <v>431.82</v>
      </c>
      <c r="AF9" s="69">
        <v>0</v>
      </c>
      <c r="AG9" s="69">
        <v>0</v>
      </c>
      <c r="AH9" s="68">
        <v>0</v>
      </c>
      <c r="AI9" s="68">
        <v>1491.83</v>
      </c>
      <c r="AJ9" s="68">
        <v>1418.01</v>
      </c>
      <c r="AK9" s="68">
        <v>73.81999999999994</v>
      </c>
      <c r="AL9" s="68">
        <v>6848.17</v>
      </c>
      <c r="AM9" s="68">
        <v>6218</v>
      </c>
      <c r="AN9" s="68">
        <v>630.1700000000001</v>
      </c>
      <c r="AO9" s="136"/>
      <c r="AP9" s="70">
        <v>834</v>
      </c>
      <c r="AQ9" s="70">
        <v>142.61</v>
      </c>
      <c r="AR9" s="70">
        <v>166.8</v>
      </c>
      <c r="AS9" s="70">
        <v>250.2</v>
      </c>
      <c r="AT9" s="70">
        <v>1393.61</v>
      </c>
      <c r="AU9" s="70">
        <v>834</v>
      </c>
      <c r="AV9" s="70">
        <v>142.61</v>
      </c>
      <c r="AW9" s="70">
        <v>41.7</v>
      </c>
      <c r="AX9" s="70">
        <v>41.7</v>
      </c>
      <c r="AY9" s="70">
        <v>1060.01</v>
      </c>
      <c r="AZ9" s="136"/>
      <c r="BA9" s="71">
        <v>7321.69</v>
      </c>
      <c r="BB9" s="71">
        <v>2000</v>
      </c>
      <c r="BC9" s="71">
        <v>5321.69</v>
      </c>
      <c r="BD9" s="71">
        <v>691.8197</v>
      </c>
      <c r="BE9" s="71">
        <v>0</v>
      </c>
      <c r="BF9" s="71">
        <v>260</v>
      </c>
      <c r="BG9" s="71">
        <v>431.8197</v>
      </c>
      <c r="BH9" s="71">
        <v>0</v>
      </c>
      <c r="BI9" s="72">
        <v>0</v>
      </c>
      <c r="BJ9" s="73">
        <v>0</v>
      </c>
      <c r="BK9" s="71">
        <v>0</v>
      </c>
      <c r="BL9" s="71">
        <v>0</v>
      </c>
      <c r="BM9" s="71">
        <v>0</v>
      </c>
      <c r="BN9" s="71">
        <v>431.82</v>
      </c>
      <c r="BO9" s="71">
        <v>0</v>
      </c>
      <c r="BQ9" s="43"/>
    </row>
    <row r="10" spans="1:69" ht="27" customHeight="1">
      <c r="A10" s="102">
        <v>2</v>
      </c>
      <c r="B10" s="102"/>
      <c r="C10" s="102"/>
      <c r="D10" s="102"/>
      <c r="E10" s="103" t="str">
        <f>+'plla C-Inc INGRESOS'!E10</f>
        <v>Responsable Administrativo</v>
      </c>
      <c r="F10" s="102">
        <v>2222222</v>
      </c>
      <c r="G10" s="102" t="s">
        <v>39</v>
      </c>
      <c r="H10" s="104">
        <v>27902</v>
      </c>
      <c r="I10" s="102">
        <v>1</v>
      </c>
      <c r="J10" s="102">
        <v>2</v>
      </c>
      <c r="K10" s="105">
        <v>6890.4</v>
      </c>
      <c r="L10" s="106">
        <v>37427</v>
      </c>
      <c r="M10" s="107">
        <v>41029</v>
      </c>
      <c r="N10" s="108">
        <v>3550</v>
      </c>
      <c r="O10" s="105">
        <v>9.86111111111111</v>
      </c>
      <c r="P10" s="105">
        <v>0</v>
      </c>
      <c r="Q10" s="109">
        <v>25</v>
      </c>
      <c r="R10" s="109">
        <v>5</v>
      </c>
      <c r="S10" s="105">
        <v>5220</v>
      </c>
      <c r="T10" s="110">
        <v>540</v>
      </c>
      <c r="U10" s="105">
        <v>0</v>
      </c>
      <c r="V10" s="111">
        <v>1044</v>
      </c>
      <c r="W10" s="110">
        <v>0</v>
      </c>
      <c r="X10" s="112">
        <v>0</v>
      </c>
      <c r="Y10" s="137">
        <f>+'plla C-Inc INGRESOS'!Y10</f>
        <v>10165.786666666665</v>
      </c>
      <c r="Z10" s="113">
        <v>9163.019999999999</v>
      </c>
      <c r="AA10" s="113">
        <f aca="true" t="shared" si="0" ref="AA10:AA20">+Y10-Z10</f>
        <v>1002.7666666666664</v>
      </c>
      <c r="AB10" s="57"/>
      <c r="AC10" s="56">
        <v>864.79</v>
      </c>
      <c r="AD10" s="56">
        <v>0</v>
      </c>
      <c r="AE10" s="56">
        <v>256.52</v>
      </c>
      <c r="AF10" s="58">
        <v>0</v>
      </c>
      <c r="AG10" s="58">
        <v>0</v>
      </c>
      <c r="AH10" s="56">
        <v>0</v>
      </c>
      <c r="AI10" s="56">
        <v>1121.31</v>
      </c>
      <c r="AJ10" s="56">
        <v>1081.32</v>
      </c>
      <c r="AK10" s="56">
        <v>39.99000000000001</v>
      </c>
      <c r="AL10" s="56">
        <v>5682.69</v>
      </c>
      <c r="AM10" s="56">
        <v>5159</v>
      </c>
      <c r="AN10" s="56">
        <v>523.6899999999996</v>
      </c>
      <c r="AO10" s="138"/>
      <c r="AP10" s="59">
        <v>680.4</v>
      </c>
      <c r="AQ10" s="59">
        <v>116.35</v>
      </c>
      <c r="AR10" s="59">
        <v>136.08</v>
      </c>
      <c r="AS10" s="59">
        <v>204.12</v>
      </c>
      <c r="AT10" s="59">
        <v>1136.95</v>
      </c>
      <c r="AU10" s="59">
        <v>680.4</v>
      </c>
      <c r="AV10" s="59">
        <v>116.35</v>
      </c>
      <c r="AW10" s="59">
        <v>34.02</v>
      </c>
      <c r="AX10" s="59">
        <v>34.02</v>
      </c>
      <c r="AY10" s="59">
        <v>864.79</v>
      </c>
      <c r="AZ10" s="138"/>
      <c r="BA10" s="64">
        <v>5973.23</v>
      </c>
      <c r="BB10" s="64">
        <v>2000</v>
      </c>
      <c r="BC10" s="64">
        <v>3973.23</v>
      </c>
      <c r="BD10" s="64">
        <v>516.5199</v>
      </c>
      <c r="BE10" s="64">
        <v>0</v>
      </c>
      <c r="BF10" s="64">
        <v>260</v>
      </c>
      <c r="BG10" s="64">
        <v>256.5199</v>
      </c>
      <c r="BH10" s="64">
        <v>0</v>
      </c>
      <c r="BI10" s="65">
        <v>0</v>
      </c>
      <c r="BJ10" s="55">
        <v>0</v>
      </c>
      <c r="BK10" s="64">
        <v>0</v>
      </c>
      <c r="BL10" s="64">
        <v>0</v>
      </c>
      <c r="BM10" s="64">
        <v>0</v>
      </c>
      <c r="BN10" s="64">
        <v>256.52</v>
      </c>
      <c r="BO10" s="64">
        <v>0</v>
      </c>
      <c r="BQ10" s="43"/>
    </row>
    <row r="11" spans="1:67" ht="27" customHeight="1">
      <c r="A11" s="102">
        <v>3</v>
      </c>
      <c r="B11" s="102"/>
      <c r="C11" s="102"/>
      <c r="D11" s="102"/>
      <c r="E11" s="103" t="str">
        <f>+'plla C-Inc INGRESOS'!E11</f>
        <v>Supervisor de Obra</v>
      </c>
      <c r="F11" s="102">
        <v>3333333</v>
      </c>
      <c r="G11" s="102" t="s">
        <v>39</v>
      </c>
      <c r="H11" s="104">
        <v>27922</v>
      </c>
      <c r="I11" s="102">
        <v>2</v>
      </c>
      <c r="J11" s="102">
        <v>3</v>
      </c>
      <c r="K11" s="105">
        <v>5702.4</v>
      </c>
      <c r="L11" s="106">
        <v>36227</v>
      </c>
      <c r="M11" s="107">
        <v>41029</v>
      </c>
      <c r="N11" s="108">
        <v>4732</v>
      </c>
      <c r="O11" s="105">
        <v>13.144444444444444</v>
      </c>
      <c r="P11" s="105">
        <v>0</v>
      </c>
      <c r="Q11" s="109">
        <v>25</v>
      </c>
      <c r="R11" s="109">
        <v>5</v>
      </c>
      <c r="S11" s="105">
        <v>4320</v>
      </c>
      <c r="T11" s="110">
        <v>780</v>
      </c>
      <c r="U11" s="105">
        <v>0</v>
      </c>
      <c r="V11" s="111">
        <v>864</v>
      </c>
      <c r="W11" s="110">
        <v>0</v>
      </c>
      <c r="X11" s="112">
        <v>0</v>
      </c>
      <c r="Y11" s="137">
        <f>+'plla C-Inc INGRESOS'!Y11</f>
        <v>8831.061666666666</v>
      </c>
      <c r="Z11" s="113">
        <v>8312.82</v>
      </c>
      <c r="AA11" s="113">
        <f t="shared" si="0"/>
        <v>518.2416666666668</v>
      </c>
      <c r="AB11" s="57"/>
      <c r="AC11" s="56">
        <v>0</v>
      </c>
      <c r="AD11" s="56">
        <v>758.02</v>
      </c>
      <c r="AE11" s="56">
        <v>160.65</v>
      </c>
      <c r="AF11" s="58">
        <v>0</v>
      </c>
      <c r="AG11" s="58">
        <v>0</v>
      </c>
      <c r="AH11" s="56">
        <v>0</v>
      </c>
      <c r="AI11" s="56">
        <v>918.67</v>
      </c>
      <c r="AJ11" s="56">
        <v>887.31</v>
      </c>
      <c r="AK11" s="56">
        <v>31.360000000000014</v>
      </c>
      <c r="AL11" s="56">
        <v>5045.33</v>
      </c>
      <c r="AM11" s="56">
        <v>4548.7</v>
      </c>
      <c r="AN11" s="56">
        <v>496.6300000000001</v>
      </c>
      <c r="AO11" s="138"/>
      <c r="AP11" s="59">
        <v>596.4</v>
      </c>
      <c r="AQ11" s="59">
        <v>101.98</v>
      </c>
      <c r="AR11" s="59">
        <v>119.28</v>
      </c>
      <c r="AS11" s="59">
        <v>178.92</v>
      </c>
      <c r="AT11" s="59">
        <v>996.58</v>
      </c>
      <c r="AU11" s="59">
        <v>596.4</v>
      </c>
      <c r="AV11" s="59">
        <v>101.98</v>
      </c>
      <c r="AW11" s="59">
        <v>29.82</v>
      </c>
      <c r="AX11" s="59">
        <v>29.82</v>
      </c>
      <c r="AY11" s="59">
        <v>758.02</v>
      </c>
      <c r="AZ11" s="138"/>
      <c r="BA11" s="64">
        <v>5235.8</v>
      </c>
      <c r="BB11" s="64">
        <v>2000</v>
      </c>
      <c r="BC11" s="64">
        <v>3235.8</v>
      </c>
      <c r="BD11" s="64">
        <v>420.65400000000005</v>
      </c>
      <c r="BE11" s="64">
        <v>0</v>
      </c>
      <c r="BF11" s="64">
        <v>260</v>
      </c>
      <c r="BG11" s="64">
        <v>160.65400000000005</v>
      </c>
      <c r="BH11" s="64">
        <v>0</v>
      </c>
      <c r="BI11" s="65">
        <v>0</v>
      </c>
      <c r="BJ11" s="55">
        <v>0</v>
      </c>
      <c r="BK11" s="64">
        <v>0</v>
      </c>
      <c r="BL11" s="64">
        <v>0</v>
      </c>
      <c r="BM11" s="64">
        <v>0</v>
      </c>
      <c r="BN11" s="64">
        <v>160.65</v>
      </c>
      <c r="BO11" s="64">
        <v>0</v>
      </c>
    </row>
    <row r="12" spans="1:67" ht="27" customHeight="1">
      <c r="A12" s="102">
        <v>4</v>
      </c>
      <c r="B12" s="102"/>
      <c r="C12" s="102"/>
      <c r="D12" s="102"/>
      <c r="E12" s="103" t="str">
        <f>+'plla C-Inc INGRESOS'!E12</f>
        <v>Jefe de Recursos Humanos</v>
      </c>
      <c r="F12" s="102">
        <v>4444444</v>
      </c>
      <c r="G12" s="102" t="s">
        <v>39</v>
      </c>
      <c r="H12" s="104">
        <v>27722</v>
      </c>
      <c r="I12" s="102">
        <v>2</v>
      </c>
      <c r="J12" s="102">
        <v>4</v>
      </c>
      <c r="K12" s="105">
        <v>4752</v>
      </c>
      <c r="L12" s="106">
        <v>37727</v>
      </c>
      <c r="M12" s="107">
        <v>41029</v>
      </c>
      <c r="N12" s="108">
        <v>3254</v>
      </c>
      <c r="O12" s="105">
        <v>9.03888888888889</v>
      </c>
      <c r="P12" s="105">
        <v>0</v>
      </c>
      <c r="Q12" s="109">
        <v>25</v>
      </c>
      <c r="R12" s="109">
        <v>5</v>
      </c>
      <c r="S12" s="105">
        <v>3600</v>
      </c>
      <c r="T12" s="110">
        <v>540</v>
      </c>
      <c r="U12" s="105">
        <v>0</v>
      </c>
      <c r="V12" s="111">
        <v>720</v>
      </c>
      <c r="W12" s="110">
        <v>0</v>
      </c>
      <c r="X12" s="112">
        <v>0</v>
      </c>
      <c r="Y12" s="137">
        <f>+'plla C-Inc INGRESOS'!Y12</f>
        <v>7709.125</v>
      </c>
      <c r="Z12" s="113">
        <v>7233.9000000000015</v>
      </c>
      <c r="AA12" s="113">
        <f t="shared" si="0"/>
        <v>475.22499999999854</v>
      </c>
      <c r="AB12" s="57"/>
      <c r="AC12" s="56">
        <v>0</v>
      </c>
      <c r="AD12" s="56">
        <v>617.71</v>
      </c>
      <c r="AE12" s="56">
        <v>34.66</v>
      </c>
      <c r="AF12" s="58">
        <v>0</v>
      </c>
      <c r="AG12" s="58">
        <v>0</v>
      </c>
      <c r="AH12" s="56">
        <v>0</v>
      </c>
      <c r="AI12" s="56">
        <v>652.37</v>
      </c>
      <c r="AJ12" s="56">
        <v>647.11</v>
      </c>
      <c r="AK12" s="56">
        <v>5.259999999999991</v>
      </c>
      <c r="AL12" s="56">
        <v>4207.63</v>
      </c>
      <c r="AM12" s="56">
        <v>3793.21</v>
      </c>
      <c r="AN12" s="56">
        <v>414.4200000000001</v>
      </c>
      <c r="AO12" s="138"/>
      <c r="AP12" s="59">
        <v>486</v>
      </c>
      <c r="AQ12" s="59">
        <v>83.11</v>
      </c>
      <c r="AR12" s="59">
        <v>97.2</v>
      </c>
      <c r="AS12" s="59">
        <v>145.8</v>
      </c>
      <c r="AT12" s="59">
        <v>812.11</v>
      </c>
      <c r="AU12" s="59">
        <v>486</v>
      </c>
      <c r="AV12" s="59">
        <v>83.11</v>
      </c>
      <c r="AW12" s="59">
        <v>24.3</v>
      </c>
      <c r="AX12" s="59">
        <v>24.3</v>
      </c>
      <c r="AY12" s="59">
        <v>617.71</v>
      </c>
      <c r="AZ12" s="138"/>
      <c r="BA12" s="64">
        <v>4266.59</v>
      </c>
      <c r="BB12" s="64">
        <v>2000</v>
      </c>
      <c r="BC12" s="64">
        <v>2266.59</v>
      </c>
      <c r="BD12" s="64">
        <v>294.6567</v>
      </c>
      <c r="BE12" s="64">
        <v>0</v>
      </c>
      <c r="BF12" s="64">
        <v>260</v>
      </c>
      <c r="BG12" s="64">
        <v>34.6567</v>
      </c>
      <c r="BH12" s="64">
        <v>0</v>
      </c>
      <c r="BI12" s="65">
        <v>0</v>
      </c>
      <c r="BJ12" s="55">
        <v>0</v>
      </c>
      <c r="BK12" s="64">
        <v>0</v>
      </c>
      <c r="BL12" s="64">
        <v>0</v>
      </c>
      <c r="BM12" s="64">
        <v>0</v>
      </c>
      <c r="BN12" s="64">
        <v>34.66</v>
      </c>
      <c r="BO12" s="64">
        <v>0</v>
      </c>
    </row>
    <row r="13" spans="1:67" ht="27" customHeight="1">
      <c r="A13" s="102">
        <v>5</v>
      </c>
      <c r="B13" s="102"/>
      <c r="C13" s="102"/>
      <c r="D13" s="102"/>
      <c r="E13" s="103" t="str">
        <f>+'plla C-Inc INGRESOS'!E13</f>
        <v>Capataz</v>
      </c>
      <c r="F13" s="102">
        <v>5555555</v>
      </c>
      <c r="G13" s="102" t="s">
        <v>39</v>
      </c>
      <c r="H13" s="104">
        <v>27522</v>
      </c>
      <c r="I13" s="102">
        <v>2</v>
      </c>
      <c r="J13" s="102">
        <v>5</v>
      </c>
      <c r="K13" s="105">
        <v>3801.6</v>
      </c>
      <c r="L13" s="106">
        <v>36527</v>
      </c>
      <c r="M13" s="107">
        <v>41029</v>
      </c>
      <c r="N13" s="108">
        <v>4438</v>
      </c>
      <c r="O13" s="105">
        <v>12.327777777777778</v>
      </c>
      <c r="P13" s="105">
        <v>0</v>
      </c>
      <c r="Q13" s="109">
        <v>25</v>
      </c>
      <c r="R13" s="109">
        <v>5</v>
      </c>
      <c r="S13" s="105">
        <v>2880</v>
      </c>
      <c r="T13" s="110">
        <v>780</v>
      </c>
      <c r="U13" s="105">
        <v>0</v>
      </c>
      <c r="V13" s="111">
        <v>576</v>
      </c>
      <c r="W13" s="110">
        <v>0</v>
      </c>
      <c r="X13" s="112">
        <v>0</v>
      </c>
      <c r="Y13" s="137">
        <f>+'plla C-Inc INGRESOS'!Y13</f>
        <v>6720.821666666668</v>
      </c>
      <c r="Z13" s="113">
        <v>6282.78</v>
      </c>
      <c r="AA13" s="113">
        <f t="shared" si="0"/>
        <v>438.0416666666679</v>
      </c>
      <c r="AB13" s="57"/>
      <c r="AC13" s="56">
        <v>0</v>
      </c>
      <c r="AD13" s="56">
        <v>538.4</v>
      </c>
      <c r="AE13" s="56">
        <v>0</v>
      </c>
      <c r="AF13" s="58">
        <v>0</v>
      </c>
      <c r="AG13" s="58">
        <v>0</v>
      </c>
      <c r="AH13" s="56">
        <v>0</v>
      </c>
      <c r="AI13" s="56">
        <v>538.4</v>
      </c>
      <c r="AJ13" s="56">
        <v>501.34</v>
      </c>
      <c r="AK13" s="56">
        <v>37.06</v>
      </c>
      <c r="AL13" s="56">
        <v>3697.6</v>
      </c>
      <c r="AM13" s="56">
        <v>3334.67</v>
      </c>
      <c r="AN13" s="56">
        <v>362.92999999999984</v>
      </c>
      <c r="AO13" s="138"/>
      <c r="AP13" s="59">
        <v>423.6</v>
      </c>
      <c r="AQ13" s="59">
        <v>72.44</v>
      </c>
      <c r="AR13" s="59">
        <v>84.72</v>
      </c>
      <c r="AS13" s="59">
        <v>127.08</v>
      </c>
      <c r="AT13" s="59">
        <v>707.84</v>
      </c>
      <c r="AU13" s="59">
        <v>423.6</v>
      </c>
      <c r="AV13" s="59">
        <v>72.44</v>
      </c>
      <c r="AW13" s="59">
        <v>21.18</v>
      </c>
      <c r="AX13" s="59">
        <v>21.18</v>
      </c>
      <c r="AY13" s="59">
        <v>538.4</v>
      </c>
      <c r="AZ13" s="138"/>
      <c r="BA13" s="64">
        <v>3718.78</v>
      </c>
      <c r="BB13" s="64">
        <v>2000</v>
      </c>
      <c r="BC13" s="64">
        <v>1718.78</v>
      </c>
      <c r="BD13" s="64">
        <v>223.44140000000004</v>
      </c>
      <c r="BE13" s="64">
        <v>0</v>
      </c>
      <c r="BF13" s="64">
        <v>260</v>
      </c>
      <c r="BG13" s="64">
        <v>0</v>
      </c>
      <c r="BH13" s="64">
        <v>36.558599999999956</v>
      </c>
      <c r="BI13" s="65">
        <v>0</v>
      </c>
      <c r="BJ13" s="55">
        <v>0</v>
      </c>
      <c r="BK13" s="64">
        <v>36.56</v>
      </c>
      <c r="BL13" s="64">
        <v>36.56</v>
      </c>
      <c r="BM13" s="64">
        <v>0</v>
      </c>
      <c r="BN13" s="64">
        <v>0</v>
      </c>
      <c r="BO13" s="64">
        <v>36.56</v>
      </c>
    </row>
    <row r="14" spans="1:67" ht="27" customHeight="1">
      <c r="A14" s="102">
        <v>6</v>
      </c>
      <c r="B14" s="102"/>
      <c r="C14" s="102"/>
      <c r="D14" s="102"/>
      <c r="E14" s="103" t="str">
        <f>+'plla C-Inc INGRESOS'!E14</f>
        <v>Encargadro de Cuadrilla</v>
      </c>
      <c r="F14" s="102">
        <v>6666666</v>
      </c>
      <c r="G14" s="102" t="s">
        <v>39</v>
      </c>
      <c r="H14" s="104">
        <v>27322</v>
      </c>
      <c r="I14" s="102">
        <v>2</v>
      </c>
      <c r="J14" s="102">
        <v>6</v>
      </c>
      <c r="K14" s="105">
        <v>3088.8</v>
      </c>
      <c r="L14" s="106">
        <v>38027</v>
      </c>
      <c r="M14" s="107">
        <v>41029</v>
      </c>
      <c r="N14" s="108">
        <v>2960</v>
      </c>
      <c r="O14" s="105">
        <v>8.222222222222221</v>
      </c>
      <c r="P14" s="105">
        <v>50</v>
      </c>
      <c r="Q14" s="109">
        <v>25</v>
      </c>
      <c r="R14" s="109">
        <v>5</v>
      </c>
      <c r="S14" s="105">
        <v>2340</v>
      </c>
      <c r="T14" s="110">
        <v>540</v>
      </c>
      <c r="U14" s="105">
        <v>585</v>
      </c>
      <c r="V14" s="111">
        <v>468</v>
      </c>
      <c r="W14" s="110">
        <v>0</v>
      </c>
      <c r="X14" s="112">
        <v>0</v>
      </c>
      <c r="Y14" s="137">
        <f>+'plla C-Inc INGRESOS'!Y14</f>
        <v>6195.780624999999</v>
      </c>
      <c r="Z14" s="113">
        <v>5756.540000000001</v>
      </c>
      <c r="AA14" s="113">
        <f t="shared" si="0"/>
        <v>439.24062499999854</v>
      </c>
      <c r="AB14" s="57"/>
      <c r="AC14" s="56">
        <v>0</v>
      </c>
      <c r="AD14" s="56">
        <v>499.88</v>
      </c>
      <c r="AE14" s="56">
        <v>0</v>
      </c>
      <c r="AF14" s="58">
        <v>0</v>
      </c>
      <c r="AG14" s="58">
        <v>0</v>
      </c>
      <c r="AH14" s="56">
        <v>0</v>
      </c>
      <c r="AI14" s="56">
        <v>499.88</v>
      </c>
      <c r="AJ14" s="56">
        <v>455.27</v>
      </c>
      <c r="AK14" s="56">
        <v>44.610000000000014</v>
      </c>
      <c r="AL14" s="56">
        <v>3433.12</v>
      </c>
      <c r="AM14" s="56">
        <v>3126.72</v>
      </c>
      <c r="AN14" s="56">
        <v>306.4000000000001</v>
      </c>
      <c r="AO14" s="138"/>
      <c r="AP14" s="59">
        <v>393.3</v>
      </c>
      <c r="AQ14" s="59">
        <v>67.25</v>
      </c>
      <c r="AR14" s="59">
        <v>78.66</v>
      </c>
      <c r="AS14" s="59">
        <v>117.99</v>
      </c>
      <c r="AT14" s="59">
        <v>657.2</v>
      </c>
      <c r="AU14" s="59">
        <v>393.3</v>
      </c>
      <c r="AV14" s="59">
        <v>67.25</v>
      </c>
      <c r="AW14" s="59">
        <v>19.67</v>
      </c>
      <c r="AX14" s="59">
        <v>19.67</v>
      </c>
      <c r="AY14" s="59">
        <v>499.89</v>
      </c>
      <c r="AZ14" s="138"/>
      <c r="BA14" s="74">
        <v>3452.78</v>
      </c>
      <c r="BB14" s="74">
        <v>2000</v>
      </c>
      <c r="BC14" s="74">
        <v>1452.78</v>
      </c>
      <c r="BD14" s="74">
        <v>188.86140000000003</v>
      </c>
      <c r="BE14" s="74">
        <v>0</v>
      </c>
      <c r="BF14" s="74">
        <v>260</v>
      </c>
      <c r="BG14" s="74">
        <v>0</v>
      </c>
      <c r="BH14" s="74">
        <v>71.13859999999997</v>
      </c>
      <c r="BI14" s="75">
        <v>0</v>
      </c>
      <c r="BJ14" s="76">
        <v>0</v>
      </c>
      <c r="BK14" s="74">
        <v>71.14</v>
      </c>
      <c r="BL14" s="74">
        <v>71.14</v>
      </c>
      <c r="BM14" s="74">
        <v>0</v>
      </c>
      <c r="BN14" s="74">
        <v>0</v>
      </c>
      <c r="BO14" s="74">
        <v>71.14</v>
      </c>
    </row>
    <row r="15" spans="1:67" ht="27" customHeight="1">
      <c r="A15" s="102">
        <v>7</v>
      </c>
      <c r="B15" s="102"/>
      <c r="C15" s="102"/>
      <c r="D15" s="102"/>
      <c r="E15" s="103" t="str">
        <f>+'plla C-Inc INGRESOS'!E15</f>
        <v>Tecnico I</v>
      </c>
      <c r="F15" s="102">
        <v>7777777</v>
      </c>
      <c r="G15" s="102" t="s">
        <v>39</v>
      </c>
      <c r="H15" s="104">
        <v>27122</v>
      </c>
      <c r="I15" s="102">
        <v>1</v>
      </c>
      <c r="J15" s="102">
        <v>7</v>
      </c>
      <c r="K15" s="105">
        <v>2376</v>
      </c>
      <c r="L15" s="106">
        <v>36827</v>
      </c>
      <c r="M15" s="107">
        <v>41029</v>
      </c>
      <c r="N15" s="108">
        <v>4142</v>
      </c>
      <c r="O15" s="105">
        <v>11.505555555555556</v>
      </c>
      <c r="P15" s="105">
        <v>25</v>
      </c>
      <c r="Q15" s="109">
        <v>25</v>
      </c>
      <c r="R15" s="109">
        <v>5</v>
      </c>
      <c r="S15" s="105">
        <v>1800</v>
      </c>
      <c r="T15" s="110">
        <v>780</v>
      </c>
      <c r="U15" s="105">
        <v>225</v>
      </c>
      <c r="V15" s="111">
        <v>360</v>
      </c>
      <c r="W15" s="110">
        <v>0</v>
      </c>
      <c r="X15" s="112">
        <v>432</v>
      </c>
      <c r="Y15" s="137">
        <f>+'plla C-Inc INGRESOS'!Y15</f>
        <v>5309.0296875</v>
      </c>
      <c r="Z15" s="113">
        <v>4901.283333333333</v>
      </c>
      <c r="AA15" s="113">
        <f t="shared" si="0"/>
        <v>407.7463541666675</v>
      </c>
      <c r="AB15" s="57"/>
      <c r="AC15" s="56">
        <v>457.18</v>
      </c>
      <c r="AD15" s="56">
        <v>0</v>
      </c>
      <c r="AE15" s="56">
        <v>0</v>
      </c>
      <c r="AF15" s="58">
        <v>0</v>
      </c>
      <c r="AG15" s="58">
        <v>0</v>
      </c>
      <c r="AH15" s="56">
        <v>0</v>
      </c>
      <c r="AI15" s="56">
        <v>457.18</v>
      </c>
      <c r="AJ15" s="56">
        <v>412.36</v>
      </c>
      <c r="AK15" s="56">
        <v>44.81999999999999</v>
      </c>
      <c r="AL15" s="56">
        <v>3139.82</v>
      </c>
      <c r="AM15" s="56">
        <v>2831.98</v>
      </c>
      <c r="AN15" s="56">
        <v>307.84000000000015</v>
      </c>
      <c r="AO15" s="138"/>
      <c r="AP15" s="59">
        <v>359.7</v>
      </c>
      <c r="AQ15" s="59">
        <v>61.51</v>
      </c>
      <c r="AR15" s="59">
        <v>71.94</v>
      </c>
      <c r="AS15" s="59">
        <v>107.91</v>
      </c>
      <c r="AT15" s="59">
        <v>601.06</v>
      </c>
      <c r="AU15" s="59">
        <v>359.7</v>
      </c>
      <c r="AV15" s="59">
        <v>61.51</v>
      </c>
      <c r="AW15" s="59">
        <v>17.99</v>
      </c>
      <c r="AX15" s="59">
        <v>17.99</v>
      </c>
      <c r="AY15" s="59">
        <v>457.19</v>
      </c>
      <c r="AZ15" s="138"/>
      <c r="BA15" s="74">
        <v>3157.81</v>
      </c>
      <c r="BB15" s="74">
        <v>2000</v>
      </c>
      <c r="BC15" s="74">
        <v>1157.81</v>
      </c>
      <c r="BD15" s="74">
        <v>150.5153</v>
      </c>
      <c r="BE15" s="74">
        <v>0</v>
      </c>
      <c r="BF15" s="74">
        <v>260</v>
      </c>
      <c r="BG15" s="74">
        <v>0</v>
      </c>
      <c r="BH15" s="74">
        <v>109.4847</v>
      </c>
      <c r="BI15" s="75">
        <v>0</v>
      </c>
      <c r="BJ15" s="76">
        <v>0</v>
      </c>
      <c r="BK15" s="74">
        <v>109.48</v>
      </c>
      <c r="BL15" s="74">
        <v>109.48</v>
      </c>
      <c r="BM15" s="74">
        <v>0</v>
      </c>
      <c r="BN15" s="74">
        <v>0</v>
      </c>
      <c r="BO15" s="74">
        <v>109.48</v>
      </c>
    </row>
    <row r="16" spans="1:67" ht="27" customHeight="1">
      <c r="A16" s="102">
        <v>8</v>
      </c>
      <c r="B16" s="102"/>
      <c r="C16" s="102"/>
      <c r="D16" s="102"/>
      <c r="E16" s="103" t="str">
        <f>+'plla C-Inc INGRESOS'!E16</f>
        <v>Tecnico II</v>
      </c>
      <c r="F16" s="102">
        <v>8888888</v>
      </c>
      <c r="G16" s="102" t="s">
        <v>39</v>
      </c>
      <c r="H16" s="104">
        <v>26922</v>
      </c>
      <c r="I16" s="102">
        <v>1</v>
      </c>
      <c r="J16" s="102">
        <v>8</v>
      </c>
      <c r="K16" s="105">
        <v>1900.8</v>
      </c>
      <c r="L16" s="106">
        <v>35927</v>
      </c>
      <c r="M16" s="107">
        <v>41029</v>
      </c>
      <c r="N16" s="108">
        <v>5028</v>
      </c>
      <c r="O16" s="105">
        <v>13.966666666666667</v>
      </c>
      <c r="P16" s="105">
        <v>40</v>
      </c>
      <c r="Q16" s="109">
        <v>25</v>
      </c>
      <c r="R16" s="109">
        <v>5</v>
      </c>
      <c r="S16" s="105">
        <v>1440</v>
      </c>
      <c r="T16" s="110">
        <v>780</v>
      </c>
      <c r="U16" s="105">
        <v>288</v>
      </c>
      <c r="V16" s="111">
        <v>288</v>
      </c>
      <c r="W16" s="110">
        <v>0</v>
      </c>
      <c r="X16" s="112">
        <v>0</v>
      </c>
      <c r="Y16" s="137">
        <f>+'plla C-Inc INGRESOS'!Y16</f>
        <v>4822.285</v>
      </c>
      <c r="Z16" s="113">
        <v>4426.273333333333</v>
      </c>
      <c r="AA16" s="113">
        <f t="shared" si="0"/>
        <v>396.0116666666672</v>
      </c>
      <c r="AB16" s="57"/>
      <c r="AC16" s="56">
        <v>355.37</v>
      </c>
      <c r="AD16" s="56">
        <v>0</v>
      </c>
      <c r="AE16" s="56">
        <v>0</v>
      </c>
      <c r="AF16" s="58">
        <v>0</v>
      </c>
      <c r="AG16" s="58">
        <v>0</v>
      </c>
      <c r="AH16" s="56">
        <v>0</v>
      </c>
      <c r="AI16" s="56">
        <v>355.37</v>
      </c>
      <c r="AJ16" s="56">
        <v>318.09</v>
      </c>
      <c r="AK16" s="56">
        <v>37.28000000000003</v>
      </c>
      <c r="AL16" s="56">
        <v>2440.63</v>
      </c>
      <c r="AM16" s="56">
        <v>2184.59</v>
      </c>
      <c r="AN16" s="56">
        <v>256.03999999999996</v>
      </c>
      <c r="AO16" s="138"/>
      <c r="AP16" s="59">
        <v>279.6</v>
      </c>
      <c r="AQ16" s="59">
        <v>47.81</v>
      </c>
      <c r="AR16" s="59">
        <v>55.92</v>
      </c>
      <c r="AS16" s="59">
        <v>83.88</v>
      </c>
      <c r="AT16" s="59">
        <v>467.21</v>
      </c>
      <c r="AU16" s="59">
        <v>279.6</v>
      </c>
      <c r="AV16" s="59">
        <v>47.81</v>
      </c>
      <c r="AW16" s="59">
        <v>13.98</v>
      </c>
      <c r="AX16" s="59">
        <v>13.98</v>
      </c>
      <c r="AY16" s="59">
        <v>355.37</v>
      </c>
      <c r="AZ16" s="138"/>
      <c r="BA16" s="74">
        <v>2454.61</v>
      </c>
      <c r="BB16" s="74">
        <v>2000</v>
      </c>
      <c r="BC16" s="74">
        <v>454.61</v>
      </c>
      <c r="BD16" s="74">
        <v>59.09930000000002</v>
      </c>
      <c r="BE16" s="74">
        <v>0</v>
      </c>
      <c r="BF16" s="74">
        <v>260</v>
      </c>
      <c r="BG16" s="74">
        <v>0</v>
      </c>
      <c r="BH16" s="74">
        <v>200.90069999999997</v>
      </c>
      <c r="BI16" s="75">
        <v>0</v>
      </c>
      <c r="BJ16" s="76">
        <v>0</v>
      </c>
      <c r="BK16" s="74">
        <v>200.9</v>
      </c>
      <c r="BL16" s="74">
        <v>200.9</v>
      </c>
      <c r="BM16" s="74">
        <v>0</v>
      </c>
      <c r="BN16" s="74">
        <v>0</v>
      </c>
      <c r="BO16" s="74">
        <v>200.9</v>
      </c>
    </row>
    <row r="17" spans="1:67" ht="27" customHeight="1">
      <c r="A17" s="102">
        <v>9</v>
      </c>
      <c r="B17" s="102"/>
      <c r="C17" s="102"/>
      <c r="D17" s="102"/>
      <c r="E17" s="103" t="str">
        <f>+'plla C-Inc INGRESOS'!E17</f>
        <v>Ayudante</v>
      </c>
      <c r="F17" s="102">
        <v>9999999</v>
      </c>
      <c r="G17" s="102" t="s">
        <v>86</v>
      </c>
      <c r="H17" s="104">
        <v>29265</v>
      </c>
      <c r="I17" s="102">
        <v>1</v>
      </c>
      <c r="J17" s="102">
        <v>9</v>
      </c>
      <c r="K17" s="105">
        <v>1663.2</v>
      </c>
      <c r="L17" s="106">
        <v>35927</v>
      </c>
      <c r="M17" s="107">
        <v>41029</v>
      </c>
      <c r="N17" s="108">
        <v>5028</v>
      </c>
      <c r="O17" s="105">
        <v>13.966666666666667</v>
      </c>
      <c r="P17" s="105">
        <v>65</v>
      </c>
      <c r="Q17" s="109">
        <v>25</v>
      </c>
      <c r="R17" s="109">
        <v>5</v>
      </c>
      <c r="S17" s="105">
        <v>1260</v>
      </c>
      <c r="T17" s="110">
        <v>780</v>
      </c>
      <c r="U17" s="105">
        <v>409.5</v>
      </c>
      <c r="V17" s="111">
        <v>252</v>
      </c>
      <c r="W17" s="110">
        <v>0</v>
      </c>
      <c r="X17" s="112">
        <v>302.4</v>
      </c>
      <c r="Y17" s="137">
        <f>+'plla C-Inc INGRESOS'!Y17</f>
        <v>4784.384895833334</v>
      </c>
      <c r="Z17" s="113">
        <v>4149.513333333333</v>
      </c>
      <c r="AA17" s="113">
        <f t="shared" si="0"/>
        <v>634.8715625000004</v>
      </c>
      <c r="AB17" s="57"/>
      <c r="AC17" s="56">
        <v>381.8</v>
      </c>
      <c r="AD17" s="56">
        <v>0</v>
      </c>
      <c r="AE17" s="56">
        <v>0</v>
      </c>
      <c r="AF17" s="58">
        <v>0</v>
      </c>
      <c r="AG17" s="58">
        <v>0</v>
      </c>
      <c r="AH17" s="56">
        <v>0</v>
      </c>
      <c r="AI17" s="56">
        <v>381.8</v>
      </c>
      <c r="AJ17" s="56">
        <v>342.56</v>
      </c>
      <c r="AK17" s="56">
        <v>39.24000000000001</v>
      </c>
      <c r="AL17" s="56">
        <v>2622.1</v>
      </c>
      <c r="AM17" s="56">
        <v>2352.62</v>
      </c>
      <c r="AN17" s="56">
        <v>269.48</v>
      </c>
      <c r="AO17" s="138"/>
      <c r="AP17" s="59">
        <v>300.39</v>
      </c>
      <c r="AQ17" s="59">
        <v>51.37</v>
      </c>
      <c r="AR17" s="59">
        <v>60.08</v>
      </c>
      <c r="AS17" s="59">
        <v>90.12</v>
      </c>
      <c r="AT17" s="59">
        <v>501.96</v>
      </c>
      <c r="AU17" s="59">
        <v>300.39</v>
      </c>
      <c r="AV17" s="59">
        <v>51.37</v>
      </c>
      <c r="AW17" s="59">
        <v>15.02</v>
      </c>
      <c r="AX17" s="59">
        <v>15.02</v>
      </c>
      <c r="AY17" s="59">
        <v>381.8</v>
      </c>
      <c r="AZ17" s="138"/>
      <c r="BA17" s="74">
        <v>2637.12</v>
      </c>
      <c r="BB17" s="74">
        <v>2000</v>
      </c>
      <c r="BC17" s="74">
        <v>637.12</v>
      </c>
      <c r="BD17" s="74">
        <v>82.8256</v>
      </c>
      <c r="BE17" s="74">
        <v>0</v>
      </c>
      <c r="BF17" s="74">
        <v>260</v>
      </c>
      <c r="BG17" s="74">
        <v>0</v>
      </c>
      <c r="BH17" s="74">
        <v>177.1744</v>
      </c>
      <c r="BI17" s="75">
        <v>0</v>
      </c>
      <c r="BJ17" s="76">
        <v>0</v>
      </c>
      <c r="BK17" s="74">
        <v>177.17</v>
      </c>
      <c r="BL17" s="74">
        <v>177.17</v>
      </c>
      <c r="BM17" s="74">
        <v>0</v>
      </c>
      <c r="BN17" s="74">
        <v>0</v>
      </c>
      <c r="BO17" s="74">
        <v>177.17</v>
      </c>
    </row>
    <row r="18" spans="1:67" ht="27" customHeight="1">
      <c r="A18" s="102">
        <v>10</v>
      </c>
      <c r="B18" s="102"/>
      <c r="C18" s="102"/>
      <c r="D18" s="102"/>
      <c r="E18" s="103" t="str">
        <f>+'plla C-Inc INGRESOS'!E18</f>
        <v>Cocinera</v>
      </c>
      <c r="F18" s="102">
        <v>9999999</v>
      </c>
      <c r="G18" s="102" t="s">
        <v>86</v>
      </c>
      <c r="H18" s="104"/>
      <c r="I18" s="102">
        <v>2</v>
      </c>
      <c r="J18" s="102">
        <v>10</v>
      </c>
      <c r="K18" s="105">
        <v>1544.4</v>
      </c>
      <c r="L18" s="106">
        <v>34727</v>
      </c>
      <c r="M18" s="107">
        <v>41029</v>
      </c>
      <c r="N18" s="108">
        <v>6212</v>
      </c>
      <c r="O18" s="105">
        <v>17.255555555555556</v>
      </c>
      <c r="P18" s="105">
        <v>65</v>
      </c>
      <c r="Q18" s="109">
        <v>25</v>
      </c>
      <c r="R18" s="109">
        <v>5</v>
      </c>
      <c r="S18" s="105">
        <v>1080</v>
      </c>
      <c r="T18" s="110">
        <v>1020</v>
      </c>
      <c r="U18" s="105">
        <v>351</v>
      </c>
      <c r="V18" s="111">
        <v>216</v>
      </c>
      <c r="W18" s="110">
        <v>0</v>
      </c>
      <c r="X18" s="112">
        <v>259.2</v>
      </c>
      <c r="Y18" s="137">
        <f>+'plla C-Inc INGRESOS'!Y18</f>
        <v>5247.8012499999995</v>
      </c>
      <c r="Z18" s="113">
        <v>4704.803333333333</v>
      </c>
      <c r="AA18" s="113">
        <f t="shared" si="0"/>
        <v>542.9979166666662</v>
      </c>
      <c r="AB18" s="57"/>
      <c r="AC18" s="56">
        <v>0</v>
      </c>
      <c r="AD18" s="56">
        <v>371.92</v>
      </c>
      <c r="AE18" s="56">
        <v>0</v>
      </c>
      <c r="AF18" s="58">
        <v>0</v>
      </c>
      <c r="AG18" s="58">
        <v>0</v>
      </c>
      <c r="AH18" s="56">
        <v>0</v>
      </c>
      <c r="AI18" s="56">
        <v>371.92</v>
      </c>
      <c r="AJ18" s="56">
        <v>330.04</v>
      </c>
      <c r="AK18" s="56">
        <v>41.879999999999995</v>
      </c>
      <c r="AL18" s="56">
        <v>2554.28</v>
      </c>
      <c r="AM18" s="56">
        <v>2266.67</v>
      </c>
      <c r="AN18" s="56">
        <v>287.6100000000001</v>
      </c>
      <c r="AO18" s="138"/>
      <c r="AP18" s="59">
        <v>292.62</v>
      </c>
      <c r="AQ18" s="59">
        <v>50.04</v>
      </c>
      <c r="AR18" s="59">
        <v>58.52</v>
      </c>
      <c r="AS18" s="59">
        <v>87.79</v>
      </c>
      <c r="AT18" s="59">
        <v>488.97</v>
      </c>
      <c r="AU18" s="59">
        <v>292.62</v>
      </c>
      <c r="AV18" s="59">
        <v>50.04</v>
      </c>
      <c r="AW18" s="59">
        <v>14.63</v>
      </c>
      <c r="AX18" s="59">
        <v>14.63</v>
      </c>
      <c r="AY18" s="59">
        <v>371.92</v>
      </c>
      <c r="AZ18" s="138"/>
      <c r="BA18" s="74">
        <v>2568.91</v>
      </c>
      <c r="BB18" s="74">
        <v>2000</v>
      </c>
      <c r="BC18" s="74">
        <v>568.91</v>
      </c>
      <c r="BD18" s="74">
        <v>73.95829999999998</v>
      </c>
      <c r="BE18" s="74">
        <v>0</v>
      </c>
      <c r="BF18" s="74">
        <v>260</v>
      </c>
      <c r="BG18" s="74">
        <v>0</v>
      </c>
      <c r="BH18" s="74">
        <v>186.04170000000002</v>
      </c>
      <c r="BI18" s="75">
        <v>0</v>
      </c>
      <c r="BJ18" s="76">
        <v>0</v>
      </c>
      <c r="BK18" s="74">
        <v>186.04</v>
      </c>
      <c r="BL18" s="74">
        <v>186.04</v>
      </c>
      <c r="BM18" s="74">
        <v>0</v>
      </c>
      <c r="BN18" s="74">
        <v>0</v>
      </c>
      <c r="BO18" s="74">
        <v>186.04</v>
      </c>
    </row>
    <row r="19" spans="1:67" ht="27" customHeight="1">
      <c r="A19" s="102">
        <v>11</v>
      </c>
      <c r="B19" s="102"/>
      <c r="C19" s="102"/>
      <c r="D19" s="102"/>
      <c r="E19" s="103" t="str">
        <f>+'plla C-Inc INGRESOS'!E19</f>
        <v>Sereno </v>
      </c>
      <c r="F19" s="102">
        <v>9999999</v>
      </c>
      <c r="G19" s="102" t="s">
        <v>86</v>
      </c>
      <c r="H19" s="104"/>
      <c r="I19" s="102">
        <v>2</v>
      </c>
      <c r="J19" s="102">
        <v>11</v>
      </c>
      <c r="K19" s="105">
        <v>1490.4</v>
      </c>
      <c r="L19" s="106">
        <v>33527</v>
      </c>
      <c r="M19" s="107">
        <v>41029</v>
      </c>
      <c r="N19" s="108">
        <v>7394</v>
      </c>
      <c r="O19" s="105">
        <v>20.538888888888888</v>
      </c>
      <c r="P19" s="105">
        <v>0</v>
      </c>
      <c r="Q19" s="109">
        <v>25</v>
      </c>
      <c r="R19" s="109">
        <v>5</v>
      </c>
      <c r="S19" s="105">
        <v>900</v>
      </c>
      <c r="T19" s="110">
        <v>1260</v>
      </c>
      <c r="U19" s="105">
        <v>0</v>
      </c>
      <c r="V19" s="111">
        <v>180</v>
      </c>
      <c r="W19" s="110">
        <v>0</v>
      </c>
      <c r="X19" s="112">
        <v>216</v>
      </c>
      <c r="Y19" s="137">
        <f>+'plla C-Inc INGRESOS'!Y19</f>
        <v>5106.836666666667</v>
      </c>
      <c r="Z19" s="113">
        <v>4587.42</v>
      </c>
      <c r="AA19" s="113">
        <f t="shared" si="0"/>
        <v>519.416666666667</v>
      </c>
      <c r="AB19" s="57"/>
      <c r="AC19" s="56">
        <v>0</v>
      </c>
      <c r="AD19" s="56">
        <v>324.87</v>
      </c>
      <c r="AE19" s="56">
        <v>0</v>
      </c>
      <c r="AF19" s="58">
        <v>0</v>
      </c>
      <c r="AG19" s="58">
        <v>0</v>
      </c>
      <c r="AH19" s="56">
        <v>0</v>
      </c>
      <c r="AI19" s="56">
        <v>324.87</v>
      </c>
      <c r="AJ19" s="56">
        <v>283.1</v>
      </c>
      <c r="AK19" s="56">
        <v>41.76999999999998</v>
      </c>
      <c r="AL19" s="56">
        <v>2231.13</v>
      </c>
      <c r="AM19" s="56">
        <v>1944.3</v>
      </c>
      <c r="AN19" s="56">
        <v>286.83000000000015</v>
      </c>
      <c r="AO19" s="138"/>
      <c r="AP19" s="59">
        <v>255.6</v>
      </c>
      <c r="AQ19" s="59">
        <v>43.71</v>
      </c>
      <c r="AR19" s="59">
        <v>51.12</v>
      </c>
      <c r="AS19" s="59">
        <v>76.68</v>
      </c>
      <c r="AT19" s="59">
        <v>427.11</v>
      </c>
      <c r="AU19" s="59">
        <v>255.6</v>
      </c>
      <c r="AV19" s="59">
        <v>43.71</v>
      </c>
      <c r="AW19" s="59">
        <v>12.78</v>
      </c>
      <c r="AX19" s="59">
        <v>12.78</v>
      </c>
      <c r="AY19" s="59">
        <v>324.87</v>
      </c>
      <c r="AZ19" s="138"/>
      <c r="BA19" s="74">
        <v>2243.91</v>
      </c>
      <c r="BB19" s="74">
        <v>2000</v>
      </c>
      <c r="BC19" s="74">
        <v>243.91</v>
      </c>
      <c r="BD19" s="74">
        <v>31.708299999999983</v>
      </c>
      <c r="BE19" s="74">
        <v>0</v>
      </c>
      <c r="BF19" s="74">
        <v>260</v>
      </c>
      <c r="BG19" s="74">
        <v>0</v>
      </c>
      <c r="BH19" s="74">
        <v>228.29170000000002</v>
      </c>
      <c r="BI19" s="75">
        <v>0</v>
      </c>
      <c r="BJ19" s="76">
        <v>0</v>
      </c>
      <c r="BK19" s="74">
        <v>228.29</v>
      </c>
      <c r="BL19" s="74">
        <v>228.29</v>
      </c>
      <c r="BM19" s="74">
        <v>0</v>
      </c>
      <c r="BN19" s="74">
        <v>0</v>
      </c>
      <c r="BO19" s="74">
        <v>228.29</v>
      </c>
    </row>
    <row r="20" spans="1:67" ht="27" customHeight="1" thickBot="1">
      <c r="A20" s="114">
        <v>12</v>
      </c>
      <c r="B20" s="114"/>
      <c r="C20" s="114"/>
      <c r="D20" s="114"/>
      <c r="E20" s="115" t="str">
        <f>+'plla C-Inc INGRESOS'!E20</f>
        <v>Chofer</v>
      </c>
      <c r="F20" s="114">
        <v>9999999</v>
      </c>
      <c r="G20" s="114" t="s">
        <v>39</v>
      </c>
      <c r="H20" s="116">
        <v>26722</v>
      </c>
      <c r="I20" s="114">
        <v>1</v>
      </c>
      <c r="J20" s="114">
        <v>12</v>
      </c>
      <c r="K20" s="117">
        <v>1440</v>
      </c>
      <c r="L20" s="118">
        <v>37427</v>
      </c>
      <c r="M20" s="119">
        <v>41029</v>
      </c>
      <c r="N20" s="120">
        <v>3550</v>
      </c>
      <c r="O20" s="117">
        <v>9.86111111111111</v>
      </c>
      <c r="P20" s="117">
        <v>45</v>
      </c>
      <c r="Q20" s="121">
        <v>25</v>
      </c>
      <c r="R20" s="121">
        <v>5</v>
      </c>
      <c r="S20" s="117">
        <v>833.33</v>
      </c>
      <c r="T20" s="122">
        <v>540</v>
      </c>
      <c r="U20" s="117">
        <v>187.5</v>
      </c>
      <c r="V20" s="123">
        <v>166.67</v>
      </c>
      <c r="W20" s="122">
        <v>0</v>
      </c>
      <c r="X20" s="124">
        <v>200</v>
      </c>
      <c r="Y20" s="139">
        <f>+'plla C-Inc INGRESOS'!Y20</f>
        <v>4447.158333333334</v>
      </c>
      <c r="Z20" s="125">
        <v>3996.0375000000004</v>
      </c>
      <c r="AA20" s="125">
        <f t="shared" si="0"/>
        <v>451.1208333333334</v>
      </c>
      <c r="AB20" s="61"/>
      <c r="AC20" s="60">
        <v>244.99</v>
      </c>
      <c r="AD20" s="60">
        <v>0</v>
      </c>
      <c r="AE20" s="60">
        <v>0</v>
      </c>
      <c r="AF20" s="62">
        <v>0</v>
      </c>
      <c r="AG20" s="62">
        <v>0</v>
      </c>
      <c r="AH20" s="60">
        <v>0</v>
      </c>
      <c r="AI20" s="60">
        <v>244.99</v>
      </c>
      <c r="AJ20" s="60">
        <v>197.05</v>
      </c>
      <c r="AK20" s="60">
        <v>47.94</v>
      </c>
      <c r="AL20" s="60">
        <v>1682.51</v>
      </c>
      <c r="AM20" s="60">
        <v>1353.27</v>
      </c>
      <c r="AN20" s="60">
        <v>329.24</v>
      </c>
      <c r="AO20" s="140"/>
      <c r="AP20" s="63">
        <v>192.75</v>
      </c>
      <c r="AQ20" s="63">
        <v>32.96</v>
      </c>
      <c r="AR20" s="63">
        <v>38.55</v>
      </c>
      <c r="AS20" s="63">
        <v>57.83</v>
      </c>
      <c r="AT20" s="63">
        <v>322.09</v>
      </c>
      <c r="AU20" s="63">
        <v>192.75</v>
      </c>
      <c r="AV20" s="63">
        <v>32.96</v>
      </c>
      <c r="AW20" s="63">
        <v>9.64</v>
      </c>
      <c r="AX20" s="63">
        <v>9.64</v>
      </c>
      <c r="AY20" s="63">
        <v>244.99</v>
      </c>
      <c r="AZ20" s="140"/>
      <c r="BA20" s="77">
        <v>1692.15</v>
      </c>
      <c r="BB20" s="77">
        <v>2000</v>
      </c>
      <c r="BC20" s="77">
        <v>-307.85</v>
      </c>
      <c r="BD20" s="77">
        <v>-40.02049999999999</v>
      </c>
      <c r="BE20" s="77">
        <v>0</v>
      </c>
      <c r="BF20" s="77">
        <v>260</v>
      </c>
      <c r="BG20" s="77">
        <v>0</v>
      </c>
      <c r="BH20" s="77">
        <v>300.02049999999997</v>
      </c>
      <c r="BI20" s="78">
        <v>0</v>
      </c>
      <c r="BJ20" s="79">
        <v>0</v>
      </c>
      <c r="BK20" s="77">
        <v>300.02</v>
      </c>
      <c r="BL20" s="77">
        <v>300.02</v>
      </c>
      <c r="BM20" s="77">
        <v>0</v>
      </c>
      <c r="BN20" s="77">
        <v>0</v>
      </c>
      <c r="BO20" s="77">
        <v>300.02</v>
      </c>
    </row>
    <row r="21" spans="1:67" ht="18.75" customHeight="1" thickBo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7">
        <f>SUM(K9:K20)</f>
        <v>44999.55</v>
      </c>
      <c r="L21" s="128">
        <f aca="true" t="shared" si="1" ref="L21:AA21">SUM(L9:L20)</f>
        <v>436224</v>
      </c>
      <c r="M21" s="128">
        <f t="shared" si="1"/>
        <v>492348</v>
      </c>
      <c r="N21" s="128">
        <f t="shared" si="1"/>
        <v>55316</v>
      </c>
      <c r="O21" s="128">
        <f t="shared" si="1"/>
        <v>153.65555555555557</v>
      </c>
      <c r="P21" s="128">
        <f t="shared" si="1"/>
        <v>290</v>
      </c>
      <c r="Q21" s="128">
        <f t="shared" si="1"/>
        <v>300</v>
      </c>
      <c r="R21" s="128">
        <f t="shared" si="1"/>
        <v>60</v>
      </c>
      <c r="S21" s="127">
        <f t="shared" si="1"/>
        <v>31973.33</v>
      </c>
      <c r="T21" s="127">
        <f t="shared" si="1"/>
        <v>9120</v>
      </c>
      <c r="U21" s="127">
        <f t="shared" si="1"/>
        <v>2046</v>
      </c>
      <c r="V21" s="127">
        <f t="shared" si="1"/>
        <v>6394.67</v>
      </c>
      <c r="W21" s="127">
        <f t="shared" si="1"/>
        <v>0</v>
      </c>
      <c r="X21" s="127">
        <f t="shared" si="1"/>
        <v>1409.6</v>
      </c>
      <c r="Y21" s="141">
        <f t="shared" si="1"/>
        <v>81790.82145833335</v>
      </c>
      <c r="Z21" s="127">
        <f t="shared" si="1"/>
        <v>74829.09083333334</v>
      </c>
      <c r="AA21" s="127">
        <f t="shared" si="1"/>
        <v>6961.730624999997</v>
      </c>
      <c r="AB21" s="82">
        <v>0</v>
      </c>
      <c r="AC21" s="80">
        <v>2304.13</v>
      </c>
      <c r="AD21" s="80">
        <v>4170.81</v>
      </c>
      <c r="AE21" s="80">
        <v>883.6499999999999</v>
      </c>
      <c r="AF21" s="80">
        <v>0</v>
      </c>
      <c r="AG21" s="80">
        <v>0</v>
      </c>
      <c r="AH21" s="80">
        <v>0</v>
      </c>
      <c r="AI21" s="80">
        <v>7358.59</v>
      </c>
      <c r="AJ21" s="80">
        <v>6873.560000000001</v>
      </c>
      <c r="AK21" s="80">
        <v>485.03</v>
      </c>
      <c r="AL21" s="80">
        <v>43585.009999999995</v>
      </c>
      <c r="AM21" s="80">
        <v>39113.73</v>
      </c>
      <c r="AN21" s="80">
        <v>4471.28</v>
      </c>
      <c r="AO21" s="142"/>
      <c r="AP21" s="81">
        <v>5094.36</v>
      </c>
      <c r="AQ21" s="81">
        <v>871.14</v>
      </c>
      <c r="AR21" s="81">
        <v>1018.87</v>
      </c>
      <c r="AS21" s="81">
        <v>1528.32</v>
      </c>
      <c r="AT21" s="81">
        <v>8512.69</v>
      </c>
      <c r="AU21" s="81">
        <v>5094.36</v>
      </c>
      <c r="AV21" s="81">
        <v>871.14</v>
      </c>
      <c r="AW21" s="81">
        <v>254.73</v>
      </c>
      <c r="AX21" s="81">
        <v>254.73</v>
      </c>
      <c r="AY21" s="81">
        <v>6474.96</v>
      </c>
      <c r="AZ21" s="142"/>
      <c r="BA21" s="81">
        <v>44723.38</v>
      </c>
      <c r="BB21" s="81">
        <v>24000</v>
      </c>
      <c r="BC21" s="81">
        <v>20723.38</v>
      </c>
      <c r="BD21" s="81">
        <v>2694.04</v>
      </c>
      <c r="BE21" s="81">
        <v>0</v>
      </c>
      <c r="BF21" s="81">
        <v>3120</v>
      </c>
      <c r="BG21" s="81">
        <v>883.65</v>
      </c>
      <c r="BH21" s="81">
        <v>1309.61</v>
      </c>
      <c r="BI21" s="81">
        <v>0</v>
      </c>
      <c r="BJ21" s="81">
        <v>0</v>
      </c>
      <c r="BK21" s="81">
        <v>1309.6</v>
      </c>
      <c r="BL21" s="81">
        <v>1309.6</v>
      </c>
      <c r="BM21" s="81">
        <v>0</v>
      </c>
      <c r="BN21" s="81">
        <v>883.65</v>
      </c>
      <c r="BO21" s="81">
        <v>1309.6</v>
      </c>
    </row>
    <row r="22" spans="10:52" ht="12.75" customHeight="1" thickTop="1">
      <c r="J22" s="22"/>
      <c r="K22" s="30"/>
      <c r="L22" s="19"/>
      <c r="M22" s="19"/>
      <c r="N22" s="26"/>
      <c r="O22" s="11"/>
      <c r="P22" s="30"/>
      <c r="Q22" s="34"/>
      <c r="R22" s="34"/>
      <c r="S22" s="11"/>
      <c r="T22" s="11"/>
      <c r="U22" s="33"/>
      <c r="V22" s="33"/>
      <c r="W22" s="33"/>
      <c r="X22" s="33"/>
      <c r="Y22" s="15"/>
      <c r="Z22" s="15"/>
      <c r="AA22" s="15"/>
      <c r="AB22" s="10"/>
      <c r="AC22" s="15"/>
      <c r="AD22" s="15"/>
      <c r="AE22" s="15"/>
      <c r="AF22" s="28"/>
      <c r="AG22" s="28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ht="12.75" customHeight="1">
      <c r="A23" t="s">
        <v>87</v>
      </c>
      <c r="E23" s="36" t="s">
        <v>88</v>
      </c>
      <c r="J23" s="22"/>
      <c r="K23" s="30"/>
      <c r="L23" s="19"/>
      <c r="M23" s="19"/>
      <c r="N23" s="26"/>
      <c r="O23" s="11"/>
      <c r="P23" s="30"/>
      <c r="Q23" s="34"/>
      <c r="R23" s="34"/>
      <c r="S23" s="11"/>
      <c r="T23" s="11"/>
      <c r="U23" s="33"/>
      <c r="V23" s="33"/>
      <c r="W23" s="33"/>
      <c r="X23" s="33"/>
      <c r="Y23" s="15"/>
      <c r="Z23" s="15"/>
      <c r="AA23" s="15"/>
      <c r="AB23" s="10"/>
      <c r="AC23" s="15"/>
      <c r="AD23" s="15"/>
      <c r="AE23" s="15"/>
      <c r="AF23" s="28"/>
      <c r="AG23" s="28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10:52" ht="12.75" customHeight="1">
      <c r="J24" s="22"/>
      <c r="K24" s="30"/>
      <c r="L24" s="19"/>
      <c r="M24" s="19"/>
      <c r="N24" s="26"/>
      <c r="O24" s="11"/>
      <c r="P24" s="30"/>
      <c r="Q24" s="34"/>
      <c r="R24" s="34"/>
      <c r="S24" s="11"/>
      <c r="T24" s="11"/>
      <c r="U24" s="33"/>
      <c r="V24" s="33"/>
      <c r="W24" s="33"/>
      <c r="X24" s="33"/>
      <c r="Y24" s="15"/>
      <c r="Z24" s="15"/>
      <c r="AA24" s="15"/>
      <c r="AB24" s="10"/>
      <c r="AC24" s="15"/>
      <c r="AD24" s="15"/>
      <c r="AE24" s="15"/>
      <c r="AF24" s="28"/>
      <c r="AG24" s="28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2" ht="12.75" customHeight="1">
      <c r="B25" s="1"/>
      <c r="J25" s="22"/>
      <c r="K25" s="11"/>
      <c r="L25" s="29"/>
      <c r="M25" s="19"/>
      <c r="N25" s="26"/>
      <c r="O25" s="11"/>
      <c r="P25" s="11"/>
      <c r="Q25" s="14"/>
      <c r="R25" s="14"/>
      <c r="S25" s="11"/>
      <c r="T25" s="11"/>
      <c r="U25" s="11"/>
      <c r="V25" s="10"/>
      <c r="W25" s="10"/>
      <c r="X25" s="33"/>
      <c r="Y25" s="15"/>
      <c r="Z25" s="15"/>
      <c r="AA25" s="15"/>
      <c r="AB25" s="10"/>
      <c r="AC25" s="15"/>
      <c r="AD25" s="15"/>
      <c r="AE25" s="15"/>
      <c r="AF25" s="28"/>
      <c r="AG25" s="28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1:52" ht="12.75" customHeight="1">
      <c r="A26" s="7"/>
      <c r="J26" s="22"/>
      <c r="K26" s="10"/>
      <c r="L26" s="29"/>
      <c r="M26" s="29"/>
      <c r="N26" s="8"/>
      <c r="O26" s="10"/>
      <c r="P26" s="10"/>
      <c r="Q26" s="8"/>
      <c r="R26" s="8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0:52" ht="12.75">
      <c r="J27" s="22"/>
      <c r="K27" s="5"/>
      <c r="L27" s="17"/>
      <c r="M27" s="18"/>
      <c r="N27" s="3"/>
      <c r="O27" s="5"/>
      <c r="P27" s="5"/>
      <c r="Q27" s="25"/>
      <c r="R27" s="25"/>
      <c r="S27" s="5"/>
      <c r="T27" s="5"/>
      <c r="U27" s="5"/>
      <c r="V27" s="5"/>
      <c r="W27" s="5"/>
      <c r="X27" s="5"/>
      <c r="Y27" s="12"/>
      <c r="Z27" s="12"/>
      <c r="AA27" s="12"/>
      <c r="AB27" s="4"/>
      <c r="AC27" s="12"/>
      <c r="AD27" s="12"/>
      <c r="AE27" s="12"/>
      <c r="AF27" s="12"/>
      <c r="AG27" s="12"/>
      <c r="AH27" s="5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</row>
    <row r="28" spans="10:52" ht="12.75">
      <c r="J28" s="22"/>
      <c r="K28" s="5"/>
      <c r="L28" s="18"/>
      <c r="M28" s="18"/>
      <c r="N28" s="3"/>
      <c r="O28" s="5"/>
      <c r="P28" s="5"/>
      <c r="Q28" s="25"/>
      <c r="R28" s="25"/>
      <c r="S28" s="5"/>
      <c r="T28" s="5"/>
      <c r="U28" s="5"/>
      <c r="V28" s="5"/>
      <c r="W28" s="5"/>
      <c r="X28" s="5"/>
      <c r="Y28" s="12"/>
      <c r="Z28" s="12"/>
      <c r="AA28" s="12"/>
      <c r="AB28" s="13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</row>
    <row r="29" spans="10:52" ht="12.75">
      <c r="J29" s="8"/>
      <c r="K29" s="11"/>
      <c r="L29" s="19"/>
      <c r="M29" s="19"/>
      <c r="N29" s="26"/>
      <c r="O29" s="11"/>
      <c r="P29" s="11"/>
      <c r="Q29" s="27"/>
      <c r="R29" s="27"/>
      <c r="S29" s="11"/>
      <c r="T29" s="11"/>
      <c r="U29" s="11"/>
      <c r="V29" s="10"/>
      <c r="W29" s="10"/>
      <c r="X29" s="10"/>
      <c r="Y29" s="15"/>
      <c r="Z29" s="15"/>
      <c r="AA29" s="15"/>
      <c r="AB29" s="10"/>
      <c r="AC29" s="15"/>
      <c r="AD29" s="15"/>
      <c r="AE29" s="10"/>
      <c r="AF29" s="28"/>
      <c r="AG29" s="28"/>
      <c r="AH29" s="11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2:52" ht="12.75">
      <c r="B30" s="21"/>
      <c r="C30" s="21"/>
      <c r="D30" s="21"/>
      <c r="F30" s="6"/>
      <c r="G30" s="6"/>
      <c r="H30" s="6"/>
      <c r="J30" s="8"/>
      <c r="K30" s="11"/>
      <c r="L30" s="19"/>
      <c r="M30" s="19"/>
      <c r="N30" s="26"/>
      <c r="O30" s="11"/>
      <c r="P30" s="11"/>
      <c r="Q30" s="27"/>
      <c r="R30" s="27"/>
      <c r="S30" s="11"/>
      <c r="T30" s="11"/>
      <c r="U30" s="11"/>
      <c r="V30" s="11"/>
      <c r="W30" s="11"/>
      <c r="X30" s="11"/>
      <c r="Y30" s="15"/>
      <c r="Z30" s="15"/>
      <c r="AA30" s="15"/>
      <c r="AB30" s="16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1:52" ht="12.75">
      <c r="A31" s="3"/>
      <c r="B31" s="2"/>
      <c r="C31" s="2"/>
      <c r="D31" s="2"/>
      <c r="E31" s="2"/>
      <c r="F31" s="2"/>
      <c r="G31" s="2"/>
      <c r="H31" s="2"/>
      <c r="I31" s="2"/>
      <c r="J31" s="26"/>
      <c r="K31" s="11"/>
      <c r="L31" s="19"/>
      <c r="M31" s="19"/>
      <c r="N31" s="26"/>
      <c r="O31" s="11"/>
      <c r="P31" s="11"/>
      <c r="Q31" s="27"/>
      <c r="R31" s="27"/>
      <c r="S31" s="11"/>
      <c r="T31" s="11"/>
      <c r="U31" s="11"/>
      <c r="V31" s="11"/>
      <c r="W31" s="11"/>
      <c r="X31" s="11"/>
      <c r="Y31" s="15"/>
      <c r="Z31" s="15"/>
      <c r="AA31" s="15"/>
      <c r="AB31" s="16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10:52" ht="12.75" customHeight="1">
      <c r="J32" s="8"/>
      <c r="K32" s="11"/>
      <c r="L32" s="29"/>
      <c r="M32" s="19"/>
      <c r="N32" s="26"/>
      <c r="O32" s="11"/>
      <c r="P32" s="11"/>
      <c r="Q32" s="27"/>
      <c r="R32" s="27"/>
      <c r="S32" s="11"/>
      <c r="T32" s="11"/>
      <c r="U32" s="11"/>
      <c r="V32" s="11"/>
      <c r="W32" s="11"/>
      <c r="X32" s="11"/>
      <c r="Y32" s="15"/>
      <c r="Z32" s="15"/>
      <c r="AA32" s="15"/>
      <c r="AB32" s="16"/>
      <c r="AC32" s="15"/>
      <c r="AD32" s="15"/>
      <c r="AE32" s="15"/>
      <c r="AF32" s="15"/>
      <c r="AG32" s="15"/>
      <c r="AH32" s="11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1:52" ht="12.75">
      <c r="A33" s="3"/>
      <c r="E33" s="2"/>
      <c r="F33" s="6"/>
      <c r="G33" s="6"/>
      <c r="H33" s="6"/>
      <c r="I33" s="2"/>
      <c r="J33" s="26"/>
      <c r="K33" s="11"/>
      <c r="L33" s="23"/>
      <c r="M33" s="19"/>
      <c r="N33" s="26"/>
      <c r="O33" s="11"/>
      <c r="P33" s="11"/>
      <c r="Q33" s="14"/>
      <c r="R33" s="14"/>
      <c r="S33" s="11"/>
      <c r="T33" s="11"/>
      <c r="U33" s="11"/>
      <c r="V33" s="11"/>
      <c r="W33" s="11"/>
      <c r="X33" s="11"/>
      <c r="Y33" s="15"/>
      <c r="Z33" s="15"/>
      <c r="AA33" s="15"/>
      <c r="AB33" s="10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ht="12.75">
      <c r="A34" s="3"/>
      <c r="E34" s="2"/>
      <c r="J34" s="26"/>
      <c r="K34" s="11"/>
      <c r="L34" s="19"/>
      <c r="M34" s="19"/>
      <c r="N34" s="26"/>
      <c r="O34" s="11"/>
      <c r="P34" s="11"/>
      <c r="Q34" s="14"/>
      <c r="R34" s="14"/>
      <c r="S34" s="31"/>
      <c r="T34" s="11"/>
      <c r="U34" s="11"/>
      <c r="V34" s="11"/>
      <c r="W34" s="11"/>
      <c r="X34" s="11"/>
      <c r="Y34" s="15"/>
      <c r="Z34" s="15"/>
      <c r="AA34" s="15"/>
      <c r="AB34" s="16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2.75">
      <c r="A35" s="3"/>
      <c r="J35" s="26"/>
      <c r="K35" s="11"/>
      <c r="L35" s="23"/>
      <c r="M35" s="19"/>
      <c r="N35" s="26"/>
      <c r="O35" s="11"/>
      <c r="P35" s="11"/>
      <c r="Q35" s="14"/>
      <c r="R35" s="14"/>
      <c r="S35" s="11"/>
      <c r="T35" s="11"/>
      <c r="U35" s="11"/>
      <c r="V35" s="11"/>
      <c r="W35" s="11"/>
      <c r="X35" s="11"/>
      <c r="Y35" s="15"/>
      <c r="Z35" s="15"/>
      <c r="AA35" s="15"/>
      <c r="AB35" s="16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ht="12.75" customHeight="1">
      <c r="A36" s="3"/>
      <c r="B36" s="2"/>
      <c r="C36" s="2"/>
      <c r="D36" s="2"/>
      <c r="E36" s="20"/>
      <c r="F36" s="2"/>
      <c r="G36" s="2"/>
      <c r="H36" s="2"/>
      <c r="I36" s="2"/>
      <c r="J36" s="26"/>
      <c r="K36" s="11"/>
      <c r="L36" s="23"/>
      <c r="M36" s="19"/>
      <c r="N36" s="26"/>
      <c r="O36" s="11"/>
      <c r="P36" s="11"/>
      <c r="Q36" s="14"/>
      <c r="R36" s="14"/>
      <c r="S36" s="11"/>
      <c r="T36" s="11"/>
      <c r="U36" s="11"/>
      <c r="V36" s="11"/>
      <c r="W36" s="11"/>
      <c r="X36" s="11"/>
      <c r="Y36" s="15"/>
      <c r="Z36" s="15"/>
      <c r="AA36" s="15"/>
      <c r="AB36" s="16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1:52" ht="12.75" customHeight="1">
      <c r="A37" s="3"/>
      <c r="E37" s="2"/>
      <c r="J37" s="26"/>
      <c r="K37" s="11"/>
      <c r="L37" s="19"/>
      <c r="M37" s="19"/>
      <c r="N37" s="26"/>
      <c r="O37" s="11"/>
      <c r="P37" s="11"/>
      <c r="Q37" s="14"/>
      <c r="R37" s="14"/>
      <c r="S37" s="11"/>
      <c r="T37" s="11"/>
      <c r="U37" s="11"/>
      <c r="V37" s="11"/>
      <c r="W37" s="11"/>
      <c r="X37" s="11"/>
      <c r="Y37" s="15"/>
      <c r="Z37" s="15"/>
      <c r="AA37" s="15"/>
      <c r="AB37" s="16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1:52" ht="12.75" customHeight="1">
      <c r="A38" s="3"/>
      <c r="B38" s="2"/>
      <c r="C38" s="2"/>
      <c r="D38" s="2"/>
      <c r="E38" s="2"/>
      <c r="F38" s="2"/>
      <c r="G38" s="2"/>
      <c r="H38" s="2"/>
      <c r="I38" s="2"/>
      <c r="J38" s="26"/>
      <c r="K38" s="11"/>
      <c r="L38" s="19"/>
      <c r="M38" s="19"/>
      <c r="N38" s="26"/>
      <c r="O38" s="11"/>
      <c r="P38" s="11"/>
      <c r="Q38" s="14"/>
      <c r="R38" s="14"/>
      <c r="S38" s="11"/>
      <c r="T38" s="11"/>
      <c r="U38" s="11"/>
      <c r="V38" s="11"/>
      <c r="W38" s="11"/>
      <c r="X38" s="11"/>
      <c r="Y38" s="15"/>
      <c r="Z38" s="15"/>
      <c r="AA38" s="15"/>
      <c r="AB38" s="16"/>
      <c r="AC38" s="15"/>
      <c r="AD38" s="15"/>
      <c r="AE38" s="15"/>
      <c r="AF38" s="15"/>
      <c r="AG38" s="15"/>
      <c r="AH38" s="11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</row>
    <row r="39" spans="1:52" ht="12.75" customHeight="1">
      <c r="A39" s="3"/>
      <c r="B39" s="2"/>
      <c r="C39" s="2"/>
      <c r="D39" s="2"/>
      <c r="E39" s="2"/>
      <c r="F39" s="2"/>
      <c r="G39" s="2"/>
      <c r="H39" s="2"/>
      <c r="I39" s="2"/>
      <c r="J39" s="26"/>
      <c r="K39" s="11"/>
      <c r="L39" s="19"/>
      <c r="M39" s="19"/>
      <c r="N39" s="26"/>
      <c r="O39" s="11"/>
      <c r="P39" s="11"/>
      <c r="Q39" s="14"/>
      <c r="R39" s="14"/>
      <c r="S39" s="11"/>
      <c r="T39" s="11"/>
      <c r="U39" s="11"/>
      <c r="V39" s="11"/>
      <c r="W39" s="11"/>
      <c r="X39" s="11"/>
      <c r="Y39" s="15"/>
      <c r="Z39" s="15"/>
      <c r="AA39" s="15"/>
      <c r="AB39" s="16"/>
      <c r="AC39" s="15"/>
      <c r="AD39" s="15"/>
      <c r="AE39" s="15"/>
      <c r="AF39" s="15"/>
      <c r="AG39" s="28"/>
      <c r="AH39" s="11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1:52" ht="12.75" customHeight="1">
      <c r="A40" s="3"/>
      <c r="E40" s="2"/>
      <c r="J40" s="26"/>
      <c r="K40" s="11"/>
      <c r="L40" s="29"/>
      <c r="M40" s="19"/>
      <c r="N40" s="26"/>
      <c r="O40" s="11"/>
      <c r="P40" s="11"/>
      <c r="Q40" s="14"/>
      <c r="R40" s="14"/>
      <c r="S40" s="11"/>
      <c r="T40" s="11"/>
      <c r="U40" s="11"/>
      <c r="V40" s="11"/>
      <c r="W40" s="11"/>
      <c r="X40" s="11"/>
      <c r="Y40" s="15"/>
      <c r="Z40" s="15"/>
      <c r="AA40" s="15"/>
      <c r="AB40" s="16"/>
      <c r="AC40" s="15"/>
      <c r="AD40" s="15"/>
      <c r="AE40" s="15"/>
      <c r="AF40" s="15"/>
      <c r="AG40" s="28"/>
      <c r="AH40" s="11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</row>
    <row r="41" spans="1:52" ht="12.75" customHeight="1">
      <c r="A41" s="3"/>
      <c r="B41" s="2"/>
      <c r="C41" s="2"/>
      <c r="D41" s="2"/>
      <c r="E41" s="2"/>
      <c r="F41" s="2"/>
      <c r="G41" s="2"/>
      <c r="H41" s="2"/>
      <c r="I41" s="2"/>
      <c r="J41" s="26"/>
      <c r="K41" s="11"/>
      <c r="L41" s="19"/>
      <c r="M41" s="19"/>
      <c r="N41" s="26"/>
      <c r="O41" s="11"/>
      <c r="P41" s="11"/>
      <c r="Q41" s="14"/>
      <c r="R41" s="14"/>
      <c r="S41" s="11"/>
      <c r="T41" s="11"/>
      <c r="U41" s="11"/>
      <c r="V41" s="11"/>
      <c r="W41" s="11"/>
      <c r="X41" s="11"/>
      <c r="Y41" s="15"/>
      <c r="Z41" s="15"/>
      <c r="AA41" s="15"/>
      <c r="AB41" s="16"/>
      <c r="AC41" s="15"/>
      <c r="AD41" s="15"/>
      <c r="AE41" s="15"/>
      <c r="AF41" s="15"/>
      <c r="AG41" s="15"/>
      <c r="AH41" s="11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</row>
    <row r="42" spans="1:52" ht="12.75" customHeight="1">
      <c r="A42" s="3"/>
      <c r="B42" s="21"/>
      <c r="C42" s="21"/>
      <c r="D42" s="21"/>
      <c r="E42" s="2"/>
      <c r="F42" s="21"/>
      <c r="G42" s="21"/>
      <c r="H42" s="21"/>
      <c r="I42" s="21"/>
      <c r="J42" s="26"/>
      <c r="K42" s="11"/>
      <c r="L42" s="19"/>
      <c r="M42" s="19"/>
      <c r="N42" s="26"/>
      <c r="O42" s="11"/>
      <c r="P42" s="11"/>
      <c r="Q42" s="14"/>
      <c r="R42" s="14"/>
      <c r="S42" s="11"/>
      <c r="T42" s="11"/>
      <c r="U42" s="11"/>
      <c r="V42" s="11"/>
      <c r="W42" s="11"/>
      <c r="X42" s="11"/>
      <c r="Y42" s="15"/>
      <c r="Z42" s="15"/>
      <c r="AA42" s="15"/>
      <c r="AB42" s="16"/>
      <c r="AC42" s="15"/>
      <c r="AD42" s="15"/>
      <c r="AE42" s="15"/>
      <c r="AF42" s="15"/>
      <c r="AG42" s="15"/>
      <c r="AH42" s="11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</row>
    <row r="43" spans="1:52" ht="12.75" customHeight="1">
      <c r="A43" s="3"/>
      <c r="E43" s="9"/>
      <c r="J43" s="32"/>
      <c r="K43" s="11"/>
      <c r="L43" s="29"/>
      <c r="M43" s="19"/>
      <c r="N43" s="26"/>
      <c r="O43" s="11"/>
      <c r="P43" s="11"/>
      <c r="Q43" s="14"/>
      <c r="R43" s="14"/>
      <c r="S43" s="31"/>
      <c r="T43" s="31"/>
      <c r="U43" s="31"/>
      <c r="V43" s="11"/>
      <c r="W43" s="11"/>
      <c r="X43" s="11"/>
      <c r="Y43" s="15"/>
      <c r="Z43" s="15"/>
      <c r="AA43" s="15"/>
      <c r="AB43" s="16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5:52" ht="12.75" customHeight="1">
      <c r="E44" s="9"/>
      <c r="F44" s="2"/>
      <c r="G44" s="2"/>
      <c r="H44" s="2"/>
      <c r="J44" s="8"/>
      <c r="K44" s="11"/>
      <c r="L44" s="19"/>
      <c r="M44" s="19"/>
      <c r="N44" s="26"/>
      <c r="O44" s="11"/>
      <c r="P44" s="11"/>
      <c r="Q44" s="14"/>
      <c r="R44" s="14"/>
      <c r="S44" s="11"/>
      <c r="T44" s="11"/>
      <c r="U44" s="11"/>
      <c r="V44" s="11"/>
      <c r="W44" s="11"/>
      <c r="X44" s="11"/>
      <c r="Y44" s="15"/>
      <c r="Z44" s="15"/>
      <c r="AA44" s="15"/>
      <c r="AB44" s="10"/>
      <c r="AC44" s="15"/>
      <c r="AD44" s="15"/>
      <c r="AE44" s="15"/>
      <c r="AF44" s="15"/>
      <c r="AG44" s="15"/>
      <c r="AH44" s="11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1:52" ht="12.75" customHeight="1">
      <c r="A45" s="3"/>
      <c r="E45" s="9"/>
      <c r="J45" s="26"/>
      <c r="K45" s="11"/>
      <c r="L45" s="29"/>
      <c r="M45" s="19"/>
      <c r="N45" s="26"/>
      <c r="O45" s="11"/>
      <c r="P45" s="11"/>
      <c r="Q45" s="14"/>
      <c r="R45" s="14"/>
      <c r="S45" s="11"/>
      <c r="T45" s="11"/>
      <c r="U45" s="11"/>
      <c r="V45" s="11"/>
      <c r="W45" s="11"/>
      <c r="X45" s="11"/>
      <c r="Y45" s="15"/>
      <c r="Z45" s="15"/>
      <c r="AA45" s="15"/>
      <c r="AB45" s="16"/>
      <c r="AC45" s="15"/>
      <c r="AD45" s="15"/>
      <c r="AE45" s="15"/>
      <c r="AF45" s="15"/>
      <c r="AG45" s="15"/>
      <c r="AH45" s="11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1:52" ht="12.75" customHeight="1">
      <c r="A46" s="3"/>
      <c r="B46" s="2"/>
      <c r="C46" s="2"/>
      <c r="D46" s="2"/>
      <c r="E46" s="2"/>
      <c r="F46" s="2"/>
      <c r="G46" s="2"/>
      <c r="H46" s="2"/>
      <c r="I46" s="6"/>
      <c r="J46" s="26"/>
      <c r="K46" s="11"/>
      <c r="L46" s="19"/>
      <c r="M46" s="19"/>
      <c r="N46" s="26"/>
      <c r="O46" s="11"/>
      <c r="P46" s="11"/>
      <c r="Q46" s="14"/>
      <c r="R46" s="14"/>
      <c r="S46" s="11"/>
      <c r="T46" s="11"/>
      <c r="U46" s="11"/>
      <c r="V46" s="11"/>
      <c r="W46" s="11"/>
      <c r="X46" s="11"/>
      <c r="Y46" s="15"/>
      <c r="Z46" s="15"/>
      <c r="AA46" s="15"/>
      <c r="AB46" s="16"/>
      <c r="AC46" s="15"/>
      <c r="AD46" s="15"/>
      <c r="AE46" s="15"/>
      <c r="AF46" s="15"/>
      <c r="AG46" s="15"/>
      <c r="AH46" s="11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spans="1:52" ht="12.75" customHeight="1">
      <c r="A47" s="3"/>
      <c r="B47" s="2"/>
      <c r="C47" s="2"/>
      <c r="D47" s="2"/>
      <c r="E47" s="2"/>
      <c r="F47" s="2"/>
      <c r="G47" s="2"/>
      <c r="H47" s="2"/>
      <c r="I47" s="2"/>
      <c r="J47" s="26"/>
      <c r="K47" s="11"/>
      <c r="L47" s="19"/>
      <c r="M47" s="19"/>
      <c r="N47" s="26"/>
      <c r="O47" s="11"/>
      <c r="P47" s="11"/>
      <c r="Q47" s="14"/>
      <c r="R47" s="14"/>
      <c r="S47" s="11"/>
      <c r="T47" s="11"/>
      <c r="U47" s="11"/>
      <c r="V47" s="11"/>
      <c r="W47" s="11"/>
      <c r="X47" s="11"/>
      <c r="Y47" s="15"/>
      <c r="Z47" s="15"/>
      <c r="AA47" s="15"/>
      <c r="AB47" s="16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10:52" ht="12.75" customHeight="1">
      <c r="J48" s="8"/>
      <c r="K48" s="11"/>
      <c r="L48" s="19"/>
      <c r="M48" s="19"/>
      <c r="N48" s="26"/>
      <c r="O48" s="11"/>
      <c r="P48" s="11"/>
      <c r="Q48" s="14"/>
      <c r="R48" s="14"/>
      <c r="S48" s="11"/>
      <c r="T48" s="11"/>
      <c r="U48" s="11"/>
      <c r="V48" s="11"/>
      <c r="W48" s="11"/>
      <c r="X48" s="11"/>
      <c r="Y48" s="15"/>
      <c r="Z48" s="15"/>
      <c r="AA48" s="15"/>
      <c r="AB48" s="16"/>
      <c r="AC48" s="15"/>
      <c r="AD48" s="15"/>
      <c r="AE48" s="15"/>
      <c r="AF48" s="15"/>
      <c r="AG48" s="28"/>
      <c r="AH48" s="11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spans="2:52" ht="12.75" customHeight="1">
      <c r="B49" s="21"/>
      <c r="C49" s="21"/>
      <c r="D49" s="21"/>
      <c r="F49" s="21"/>
      <c r="G49" s="21"/>
      <c r="H49" s="21"/>
      <c r="I49" s="21"/>
      <c r="J49" s="8"/>
      <c r="K49" s="11"/>
      <c r="L49" s="29"/>
      <c r="M49" s="19"/>
      <c r="N49" s="26"/>
      <c r="O49" s="11"/>
      <c r="P49" s="11"/>
      <c r="Q49" s="14"/>
      <c r="R49" s="14"/>
      <c r="S49" s="11"/>
      <c r="T49" s="11"/>
      <c r="U49" s="11"/>
      <c r="V49" s="11"/>
      <c r="W49" s="11"/>
      <c r="X49" s="11"/>
      <c r="Y49" s="15"/>
      <c r="Z49" s="15"/>
      <c r="AA49" s="15"/>
      <c r="AB49" s="16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10:52" ht="12.75" customHeight="1">
      <c r="J50" s="8"/>
      <c r="K50" s="11"/>
      <c r="L50" s="19"/>
      <c r="M50" s="19"/>
      <c r="N50" s="26"/>
      <c r="O50" s="11"/>
      <c r="P50" s="11"/>
      <c r="Q50" s="14"/>
      <c r="R50" s="14"/>
      <c r="S50" s="11"/>
      <c r="T50" s="11"/>
      <c r="U50" s="11"/>
      <c r="V50" s="11"/>
      <c r="W50" s="11"/>
      <c r="X50" s="11"/>
      <c r="Y50" s="15"/>
      <c r="Z50" s="15"/>
      <c r="AA50" s="15"/>
      <c r="AB50" s="16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</sheetData>
  <sheetProtection/>
  <mergeCells count="4">
    <mergeCell ref="A3:BO3"/>
    <mergeCell ref="A4:BO4"/>
    <mergeCell ref="AP5:AT5"/>
    <mergeCell ref="AU5:AY5"/>
  </mergeCells>
  <printOptions/>
  <pageMargins left="0.1968503937007874" right="0" top="0.3937007874015748" bottom="0.3937007874015748" header="0" footer="0"/>
  <pageSetup horizontalDpi="180" verticalDpi="180" orientation="landscape" paperSize="140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BLANCO</dc:creator>
  <cp:keywords/>
  <dc:description/>
  <cp:lastModifiedBy>PROF</cp:lastModifiedBy>
  <cp:lastPrinted>2011-06-28T22:52:01Z</cp:lastPrinted>
  <dcterms:created xsi:type="dcterms:W3CDTF">1999-08-31T19:15:25Z</dcterms:created>
  <dcterms:modified xsi:type="dcterms:W3CDTF">2018-05-11T14:51:58Z</dcterms:modified>
  <cp:category/>
  <cp:version/>
  <cp:contentType/>
  <cp:contentStatus/>
</cp:coreProperties>
</file>